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R:\IR\Results\Q1 2022\Publicados\"/>
    </mc:Choice>
  </mc:AlternateContent>
  <xr:revisionPtr revIDLastSave="0" documentId="13_ncr:1_{6FF38401-7C6D-4E08-94DC-5E161B80CBF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ales breakdown" sheetId="1" r:id="rId1"/>
    <sheet name="P&amp;L" sheetId="2" r:id="rId2"/>
    <sheet name="Balance" sheetId="3" r:id="rId3"/>
    <sheet name="CF " sheetId="4" r:id="rId4"/>
  </sheets>
  <definedNames>
    <definedName name="_xlnm.Print_Area" localSheetId="2">Balance!$A$1:$D$52</definedName>
    <definedName name="_xlnm.Print_Area" localSheetId="3">'CF '!$A$1:$A$44</definedName>
    <definedName name="_xlnm.Print_Area" localSheetId="1">'P&amp;L'!$A$1:$E$34</definedName>
    <definedName name="_xlnm.Print_Area" localSheetId="0">'Sales breakdown'!$A$1:$B$23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0" i="3" l="1"/>
  <c r="D43" i="3"/>
  <c r="D51" i="3"/>
  <c r="D35" i="3"/>
  <c r="D52" i="3"/>
  <c r="E26" i="2"/>
  <c r="E16" i="2"/>
  <c r="C40" i="4"/>
  <c r="C32" i="4"/>
  <c r="C27" i="4"/>
  <c r="C41" i="4"/>
  <c r="C43" i="4"/>
  <c r="B40" i="4"/>
  <c r="B32" i="4"/>
  <c r="B27" i="4"/>
  <c r="B41" i="4"/>
  <c r="B43" i="4"/>
  <c r="C50" i="3"/>
  <c r="C43" i="3"/>
  <c r="C51" i="3"/>
  <c r="C35" i="3"/>
  <c r="C52" i="3"/>
  <c r="C22" i="3"/>
  <c r="C14" i="3"/>
  <c r="C23" i="3"/>
  <c r="B8" i="2"/>
  <c r="B11" i="2"/>
  <c r="B17" i="2"/>
  <c r="B21" i="2"/>
  <c r="B28" i="2"/>
  <c r="B30" i="2"/>
  <c r="B34" i="2"/>
  <c r="D8" i="2"/>
  <c r="D11" i="2"/>
  <c r="D17" i="2"/>
  <c r="D21" i="2"/>
  <c r="D28" i="2"/>
  <c r="D30" i="2"/>
  <c r="D34" i="2"/>
  <c r="E34" i="2"/>
  <c r="B33" i="2"/>
  <c r="D33" i="2"/>
  <c r="E33" i="2"/>
  <c r="E32" i="2"/>
  <c r="E30" i="2"/>
  <c r="E28" i="2"/>
  <c r="E27" i="2"/>
  <c r="E25" i="2"/>
  <c r="B22" i="2"/>
  <c r="D22" i="2"/>
  <c r="E22" i="2"/>
  <c r="E21" i="2"/>
  <c r="E20" i="2"/>
  <c r="B18" i="2"/>
  <c r="D18" i="2"/>
  <c r="E18" i="2"/>
  <c r="E17" i="2"/>
  <c r="E15" i="2"/>
  <c r="E14" i="2"/>
  <c r="B12" i="2"/>
  <c r="D12" i="2"/>
  <c r="E12" i="2"/>
  <c r="E11" i="2"/>
  <c r="E10" i="2"/>
  <c r="E8" i="2"/>
  <c r="E7" i="2"/>
  <c r="E6" i="2"/>
  <c r="F23" i="1"/>
  <c r="F22" i="1"/>
  <c r="F21" i="1"/>
  <c r="F20" i="1"/>
  <c r="F19" i="1"/>
  <c r="F18" i="1"/>
  <c r="F17" i="1"/>
  <c r="F16" i="1"/>
  <c r="F15" i="1"/>
  <c r="F14" i="1"/>
  <c r="F13" i="1"/>
  <c r="F12" i="1"/>
  <c r="C11" i="1"/>
  <c r="F11" i="1"/>
  <c r="F10" i="1"/>
  <c r="C9" i="1"/>
  <c r="F9" i="1"/>
  <c r="C8" i="1"/>
  <c r="F8" i="1"/>
  <c r="C7" i="1"/>
  <c r="F7" i="1"/>
  <c r="C6" i="1"/>
  <c r="F6" i="1"/>
</calcChain>
</file>

<file path=xl/sharedStrings.xml><?xml version="1.0" encoding="utf-8"?>
<sst xmlns="http://schemas.openxmlformats.org/spreadsheetml/2006/main" count="137" uniqueCount="118">
  <si>
    <t>Sales breakdown</t>
  </si>
  <si>
    <t>Thousands of euros</t>
  </si>
  <si>
    <t>Q1 2022</t>
  </si>
  <si>
    <t>Q1 2021</t>
  </si>
  <si>
    <t>Variation (%)</t>
  </si>
  <si>
    <t>Revenues</t>
  </si>
  <si>
    <t>Sale of goods</t>
  </si>
  <si>
    <t>Prescription-based pharmaceutical products</t>
  </si>
  <si>
    <t>LMWH franchise</t>
  </si>
  <si>
    <t>Enoxaparin biosimilar (Enoxaparin Becat)</t>
  </si>
  <si>
    <t>Hibor</t>
  </si>
  <si>
    <t>Sales in Spain</t>
  </si>
  <si>
    <t>International sales</t>
  </si>
  <si>
    <t>Neparvis</t>
  </si>
  <si>
    <t>Ulunar &amp; Hirobriz</t>
  </si>
  <si>
    <t>Volutsa</t>
  </si>
  <si>
    <t>Vytorin &amp; Absorcol &amp; Orvatez</t>
  </si>
  <si>
    <t>Medikinet &amp; Medicebran</t>
  </si>
  <si>
    <t>Other products</t>
  </si>
  <si>
    <t>Discounts to the National Health System</t>
  </si>
  <si>
    <t>Contrast agents and other hospital products</t>
  </si>
  <si>
    <t>Non prescription pharmaceutical products ("OTC") and Other</t>
  </si>
  <si>
    <t>Sale of services</t>
  </si>
  <si>
    <t>Consolidated Income Statement</t>
  </si>
  <si>
    <t>Revenue</t>
  </si>
  <si>
    <t>Recognition of government grants on non financial non-current assets and other</t>
  </si>
  <si>
    <t>Total revenue</t>
  </si>
  <si>
    <t>Cost of sales</t>
  </si>
  <si>
    <t>Gross profit</t>
  </si>
  <si>
    <t>%</t>
  </si>
  <si>
    <t>R&amp;D expenses</t>
  </si>
  <si>
    <t>Selling, general and administrative expenses</t>
  </si>
  <si>
    <t>Share of profit of a joint venture</t>
  </si>
  <si>
    <t>n.a.</t>
  </si>
  <si>
    <t>EBITDA</t>
  </si>
  <si>
    <t>Depreciation, amortisation and impairment charges</t>
  </si>
  <si>
    <t>EBIT</t>
  </si>
  <si>
    <t>Finance income</t>
  </si>
  <si>
    <t>Finance costs</t>
  </si>
  <si>
    <t>Impairment and gain or loss on measurement of financial instruments</t>
  </si>
  <si>
    <t>Exchange difference</t>
  </si>
  <si>
    <t>Finance costs - net</t>
  </si>
  <si>
    <t>Profit before income tax</t>
  </si>
  <si>
    <t xml:space="preserve">Income tax </t>
  </si>
  <si>
    <t>Effective tax</t>
  </si>
  <si>
    <t>Profit for the year</t>
  </si>
  <si>
    <t>Consolidated Statement of Financial Position</t>
  </si>
  <si>
    <t>ASSETS</t>
  </si>
  <si>
    <t>Non-current assets</t>
  </si>
  <si>
    <t>Property, Plant and Equipment</t>
  </si>
  <si>
    <t>Intangible assets</t>
  </si>
  <si>
    <t>Investment in a joint venture</t>
  </si>
  <si>
    <t>Deferred income tax assets</t>
  </si>
  <si>
    <t xml:space="preserve">Financial assets at fair value through other comprehensive income </t>
  </si>
  <si>
    <t>Financial receivables</t>
  </si>
  <si>
    <t>Current assets</t>
  </si>
  <si>
    <t>Inventories</t>
  </si>
  <si>
    <t>Trade and other receivables</t>
  </si>
  <si>
    <t>Current income tax assets</t>
  </si>
  <si>
    <t>Derivative financial instruments</t>
  </si>
  <si>
    <t>Prepaid expenses</t>
  </si>
  <si>
    <t>Cash and cash equivalents</t>
  </si>
  <si>
    <t>Total assets</t>
  </si>
  <si>
    <t>EQUITY</t>
  </si>
  <si>
    <t>Capital and reserves attributable to shareholders of the company</t>
  </si>
  <si>
    <t>Share capital</t>
  </si>
  <si>
    <t>Share premium</t>
  </si>
  <si>
    <t>Legal reserve</t>
  </si>
  <si>
    <t>Treasury shares</t>
  </si>
  <si>
    <t>Retained earnings and voluntary reserves</t>
  </si>
  <si>
    <t>Other reserves</t>
  </si>
  <si>
    <t>Minority interests</t>
  </si>
  <si>
    <t>Total equity</t>
  </si>
  <si>
    <t>LIABILITIES</t>
  </si>
  <si>
    <t>Non-current liabilities</t>
  </si>
  <si>
    <t>Financial debt</t>
  </si>
  <si>
    <t>Deferred income tax liabilities</t>
  </si>
  <si>
    <t>Contract liabilities</t>
  </si>
  <si>
    <t>Deferred income</t>
  </si>
  <si>
    <t>Current liabilities</t>
  </si>
  <si>
    <t>Trade and other payables</t>
  </si>
  <si>
    <t>Total liabilities</t>
  </si>
  <si>
    <t>Total equity and liabilities</t>
  </si>
  <si>
    <t>Consolidated Statement of Cash Flows</t>
  </si>
  <si>
    <t>Cash flows from operating activities</t>
  </si>
  <si>
    <t>Adjustments for non-monetary transactions:</t>
  </si>
  <si>
    <t xml:space="preserve">Amortisation </t>
  </si>
  <si>
    <t>Valuation allowance</t>
  </si>
  <si>
    <t>Adjustments for changes in value of derivatives</t>
  </si>
  <si>
    <t>Gain (or loss) on derecognition of financial assets and liabilities</t>
  </si>
  <si>
    <t>Finance expenses</t>
  </si>
  <si>
    <t>Grant on non-financial assets and income from distribution licenses</t>
  </si>
  <si>
    <t>Other current assets (prepaid expenses)</t>
  </si>
  <si>
    <t>Share of profit of joint venture</t>
  </si>
  <si>
    <t>Changes in working capital</t>
  </si>
  <si>
    <t>Other collections and payments</t>
  </si>
  <si>
    <t>Proceeds from manufacturing services</t>
  </si>
  <si>
    <t>Proceeds from distribution licenses</t>
  </si>
  <si>
    <t>Income tax cash flow</t>
  </si>
  <si>
    <t>Other payments</t>
  </si>
  <si>
    <t>Net cash generated from (used in) operating activities</t>
  </si>
  <si>
    <t>Cash flows from investing activities</t>
  </si>
  <si>
    <t>Purchases of intangible assets</t>
  </si>
  <si>
    <t>Purchases of property, plant and equipment</t>
  </si>
  <si>
    <t>Interest received</t>
  </si>
  <si>
    <t xml:space="preserve">Net cash generated from (used in) investing activities </t>
  </si>
  <si>
    <t>Cash flows from financing activities</t>
  </si>
  <si>
    <t xml:space="preserve">Repayments of financial debt </t>
  </si>
  <si>
    <t>Proceeds from financial debt</t>
  </si>
  <si>
    <t>Interest paid</t>
  </si>
  <si>
    <t>Purchase of treasury shares</t>
  </si>
  <si>
    <t>Reissue of treasury shares</t>
  </si>
  <si>
    <t>Capital contribution in subsidiaries</t>
  </si>
  <si>
    <t xml:space="preserve">Net cash generated from (used in) financing activities </t>
  </si>
  <si>
    <t xml:space="preserve">Net (decrease) increase in cash and cash equivalents </t>
  </si>
  <si>
    <t>Cash and cash equivalents at the beginning of the year</t>
  </si>
  <si>
    <t>Cash and cash equivalents at the end of the year</t>
  </si>
  <si>
    <t>Growth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</si>
</sst>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#,##0;&quot;&quot;#,##0;&quot;-&quot;;_(@_)"/>
    <numFmt numFmtId="172" formatCode="0.0%"/>
    <numFmt numFmtId="173" formatCode="0.0\p\p"/>
  </numFmts>
  <fonts count="16" x14ac:knownFonts="1">
    <font>
      <sz val="10"/>
      <name val="Arial"/>
    </font>
    <font>
      <sz val="10"/>
      <color rgb="FF000000"/>
      <name val="Arial"/>
    </font>
    <font>
      <sz val="12"/>
      <color rgb="FF000000"/>
      <name val="Arial"/>
    </font>
    <font>
      <b/>
      <sz val="18"/>
      <color rgb="FF000000"/>
      <name val="Arial"/>
    </font>
    <font>
      <b/>
      <sz val="16"/>
      <color rgb="FF000000"/>
      <name val="Arial"/>
    </font>
    <font>
      <sz val="14"/>
      <color rgb="FF000000"/>
      <name val="Arial"/>
    </font>
    <font>
      <b/>
      <sz val="11"/>
      <color rgb="FF237783"/>
      <name val="Montserrat"/>
    </font>
    <font>
      <sz val="10"/>
      <color rgb="FF237783"/>
      <name val="Montserrat"/>
    </font>
    <font>
      <b/>
      <sz val="10"/>
      <color rgb="FFFFFFFF"/>
      <name val="Montserrat"/>
    </font>
    <font>
      <b/>
      <sz val="10"/>
      <color rgb="FF237783"/>
      <name val="Montserrat"/>
    </font>
    <font>
      <sz val="8"/>
      <color rgb="FF237783"/>
      <name val="Montserrat"/>
    </font>
    <font>
      <i/>
      <sz val="10"/>
      <color rgb="FF237783"/>
      <name val="Montserrat"/>
    </font>
    <font>
      <b/>
      <sz val="8"/>
      <color rgb="FF237783"/>
      <name val="Montserrat"/>
    </font>
    <font>
      <sz val="10"/>
      <name val="Arial"/>
    </font>
    <font>
      <b/>
      <sz val="10"/>
      <color rgb="FF278079"/>
      <name val="Montserrat"/>
    </font>
    <font>
      <b/>
      <sz val="8"/>
      <color rgb="FF237783"/>
      <name val="Montserrat Light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78079"/>
        <bgColor indexed="64"/>
      </patternFill>
    </fill>
    <fill>
      <patternFill patternType="solid">
        <fgColor rgb="FFADDEE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rgb="FF237783"/>
      </bottom>
      <diagonal/>
    </border>
    <border>
      <left/>
      <right/>
      <top style="thin">
        <color rgb="FF237783"/>
      </top>
      <bottom style="double">
        <color rgb="FF237783"/>
      </bottom>
      <diagonal/>
    </border>
    <border>
      <left/>
      <right style="thick">
        <color rgb="FFFFFFFF"/>
      </right>
      <top style="medium">
        <color rgb="FF00A883"/>
      </top>
      <bottom style="double">
        <color rgb="FF237783"/>
      </bottom>
      <diagonal/>
    </border>
    <border>
      <left style="thick">
        <color rgb="FFFFFFFF"/>
      </left>
      <right style="thick">
        <color rgb="FFFFFFFF"/>
      </right>
      <top style="thin">
        <color rgb="FF237783"/>
      </top>
      <bottom style="double">
        <color rgb="FF237783"/>
      </bottom>
      <diagonal/>
    </border>
    <border>
      <left style="thick">
        <color rgb="FFFFFFFF"/>
      </left>
      <right/>
      <top style="thin">
        <color rgb="FF237783"/>
      </top>
      <bottom style="double">
        <color rgb="FF237783"/>
      </bottom>
      <diagonal/>
    </border>
    <border>
      <left/>
      <right/>
      <top style="medium">
        <color rgb="FF237783"/>
      </top>
      <bottom style="medium">
        <color rgb="FF237783"/>
      </bottom>
      <diagonal/>
    </border>
    <border>
      <left/>
      <right style="thick">
        <color rgb="FFFFFFFF"/>
      </right>
      <top style="medium">
        <color rgb="FF00A883"/>
      </top>
      <bottom style="medium">
        <color rgb="FF237783"/>
      </bottom>
      <diagonal/>
    </border>
    <border>
      <left style="thick">
        <color rgb="FFFFFFFF"/>
      </left>
      <right style="thick">
        <color rgb="FFFFFFFF"/>
      </right>
      <top style="medium">
        <color rgb="FF237783"/>
      </top>
      <bottom style="medium">
        <color rgb="FF237783"/>
      </bottom>
      <diagonal/>
    </border>
    <border>
      <left/>
      <right style="thick">
        <color rgb="FFFFFFFF"/>
      </right>
      <top style="medium">
        <color rgb="FF237783"/>
      </top>
      <bottom style="medium">
        <color rgb="FF237783"/>
      </bottom>
      <diagonal/>
    </border>
    <border>
      <left/>
      <right/>
      <top style="double">
        <color rgb="FF237783"/>
      </top>
      <bottom style="thin">
        <color rgb="FF237783"/>
      </bottom>
      <diagonal/>
    </border>
    <border>
      <left/>
      <right/>
      <top style="double">
        <color rgb="FF237783"/>
      </top>
      <bottom style="medium">
        <color rgb="FF00A883"/>
      </bottom>
      <diagonal/>
    </border>
    <border>
      <left/>
      <right style="thick">
        <color rgb="FFFFFFFF"/>
      </right>
      <top style="thin">
        <color rgb="FF237783"/>
      </top>
      <bottom style="double">
        <color rgb="FF237783"/>
      </bottom>
      <diagonal/>
    </border>
    <border>
      <left/>
      <right/>
      <top style="double">
        <color rgb="FF237783"/>
      </top>
      <bottom style="medium">
        <color rgb="FF34ABA2"/>
      </bottom>
      <diagonal/>
    </border>
    <border>
      <left/>
      <right/>
      <top style="medium">
        <color rgb="FF34ABA2"/>
      </top>
      <bottom/>
      <diagonal/>
    </border>
    <border>
      <left/>
      <right/>
      <top/>
      <bottom style="medium">
        <color rgb="FF34ABA2"/>
      </bottom>
      <diagonal/>
    </border>
    <border>
      <left/>
      <right style="thick">
        <color rgb="FFFFFFFF"/>
      </right>
      <top style="medium">
        <color rgb="FF34ABA2"/>
      </top>
      <bottom style="medium">
        <color rgb="FF34ABA2"/>
      </bottom>
      <diagonal/>
    </border>
    <border>
      <left style="thick">
        <color rgb="FFFFFFFF"/>
      </left>
      <right/>
      <top style="medium">
        <color rgb="FF34ABA2"/>
      </top>
      <bottom style="medium">
        <color rgb="FF34ABA2"/>
      </bottom>
      <diagonal/>
    </border>
    <border>
      <left/>
      <right/>
      <top style="medium">
        <color rgb="FF34ABA2"/>
      </top>
      <bottom style="medium">
        <color rgb="FF34ABA2"/>
      </bottom>
      <diagonal/>
    </border>
    <border>
      <left style="thick">
        <color rgb="FFFFFFFF"/>
      </left>
      <right style="thick">
        <color rgb="FFFFFFFF"/>
      </right>
      <top style="medium">
        <color rgb="FF34ABA2"/>
      </top>
      <bottom style="medium">
        <color rgb="FF34ABA2"/>
      </bottom>
      <diagonal/>
    </border>
    <border>
      <left/>
      <right/>
      <top style="medium">
        <color rgb="FF34ABA2"/>
      </top>
      <bottom style="thin">
        <color rgb="FF237783"/>
      </bottom>
      <diagonal/>
    </border>
    <border>
      <left/>
      <right/>
      <top style="medium">
        <color rgb="FF34ABA2"/>
      </top>
      <bottom style="double">
        <color rgb="FF237783"/>
      </bottom>
      <diagonal/>
    </border>
    <border>
      <left/>
      <right/>
      <top style="double">
        <color rgb="FF237783"/>
      </top>
      <bottom style="double">
        <color rgb="FF237783"/>
      </bottom>
      <diagonal/>
    </border>
    <border>
      <left/>
      <right/>
      <top style="double">
        <color rgb="FF237783"/>
      </top>
      <bottom/>
      <diagonal/>
    </border>
    <border>
      <left/>
      <right style="thick">
        <color rgb="FFFFFFFF"/>
      </right>
      <top/>
      <bottom style="medium">
        <color rgb="FF34ABA2"/>
      </bottom>
      <diagonal/>
    </border>
    <border>
      <left style="thick">
        <color rgb="FFFFFFFF"/>
      </left>
      <right style="thick">
        <color rgb="FFFFFFFF"/>
      </right>
      <top style="medium">
        <color rgb="FF34ABA2"/>
      </top>
      <bottom style="thin">
        <color rgb="FF237783"/>
      </bottom>
      <diagonal/>
    </border>
    <border>
      <left style="thick">
        <color rgb="FFFFFFFF"/>
      </left>
      <right/>
      <top style="medium">
        <color rgb="FF34ABA2"/>
      </top>
      <bottom style="thin">
        <color rgb="FF237783"/>
      </bottom>
      <diagonal/>
    </border>
    <border>
      <left/>
      <right style="thick">
        <color rgb="FFFFFFFF"/>
      </right>
      <top style="medium">
        <color rgb="FF34ABA2"/>
      </top>
      <bottom style="double">
        <color rgb="FF237783"/>
      </bottom>
      <diagonal/>
    </border>
    <border>
      <left style="thick">
        <color rgb="FFFFFFFF"/>
      </left>
      <right style="thick">
        <color rgb="FFFFFFFF"/>
      </right>
      <top/>
      <bottom style="medium">
        <color rgb="FF34ABA2"/>
      </bottom>
      <diagonal/>
    </border>
    <border>
      <left style="thick">
        <color rgb="FFFFFFFF"/>
      </left>
      <right/>
      <top/>
      <bottom style="medium">
        <color rgb="FF34ABA2"/>
      </bottom>
      <diagonal/>
    </border>
    <border>
      <left/>
      <right style="thick">
        <color rgb="FFFFFFFF"/>
      </right>
      <top style="double">
        <color rgb="FF237783"/>
      </top>
      <bottom style="double">
        <color rgb="FF237783"/>
      </bottom>
      <diagonal/>
    </border>
  </borders>
  <cellStyleXfs count="7">
    <xf numFmtId="0" fontId="0" fillId="0" borderId="0"/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  <xf numFmtId="9" fontId="13" fillId="0" borderId="0" applyFont="0" applyFill="0" applyBorder="0" applyAlignment="0" applyProtection="0"/>
  </cellStyleXfs>
  <cellXfs count="91">
    <xf numFmtId="0" fontId="0" fillId="0" borderId="0" xfId="0"/>
    <xf numFmtId="0" fontId="6" fillId="2" borderId="1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9" fillId="2" borderId="9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right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right" vertical="center" wrapText="1"/>
    </xf>
    <xf numFmtId="14" fontId="7" fillId="2" borderId="5" xfId="0" applyNumberFormat="1" applyFont="1" applyFill="1" applyBorder="1" applyAlignment="1">
      <alignment horizontal="right" vertical="center" wrapText="1"/>
    </xf>
    <xf numFmtId="0" fontId="10" fillId="2" borderId="13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166" fontId="7" fillId="4" borderId="17" xfId="0" applyNumberFormat="1" applyFont="1" applyFill="1" applyBorder="1" applyAlignment="1">
      <alignment horizontal="right" vertical="center" wrapText="1"/>
    </xf>
    <xf numFmtId="166" fontId="7" fillId="2" borderId="18" xfId="0" applyNumberFormat="1" applyFont="1" applyFill="1" applyBorder="1" applyAlignment="1">
      <alignment horizontal="right" vertical="center" wrapText="1"/>
    </xf>
    <xf numFmtId="0" fontId="7" fillId="2" borderId="19" xfId="0" applyFont="1" applyFill="1" applyBorder="1" applyAlignment="1">
      <alignment horizontal="right" vertical="center" wrapText="1"/>
    </xf>
    <xf numFmtId="0" fontId="11" fillId="2" borderId="19" xfId="0" applyFont="1" applyFill="1" applyBorder="1" applyAlignment="1">
      <alignment horizontal="right" vertical="center" wrapText="1"/>
    </xf>
    <xf numFmtId="166" fontId="9" fillId="4" borderId="17" xfId="0" applyNumberFormat="1" applyFont="1" applyFill="1" applyBorder="1" applyAlignment="1">
      <alignment horizontal="right" vertical="center" wrapText="1"/>
    </xf>
    <xf numFmtId="166" fontId="9" fillId="2" borderId="18" xfId="0" applyNumberFormat="1" applyFont="1" applyFill="1" applyBorder="1" applyAlignment="1">
      <alignment horizontal="right" vertical="center" wrapText="1"/>
    </xf>
    <xf numFmtId="0" fontId="9" fillId="2" borderId="16" xfId="0" applyFont="1" applyFill="1" applyBorder="1" applyAlignment="1">
      <alignment vertical="center" wrapText="1"/>
    </xf>
    <xf numFmtId="0" fontId="7" fillId="4" borderId="17" xfId="0" applyFont="1" applyFill="1" applyBorder="1" applyAlignment="1">
      <alignment horizontal="right" vertical="center" wrapText="1"/>
    </xf>
    <xf numFmtId="0" fontId="7" fillId="2" borderId="18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right" vertical="center" wrapText="1"/>
    </xf>
    <xf numFmtId="166" fontId="7" fillId="4" borderId="18" xfId="0" applyNumberFormat="1" applyFont="1" applyFill="1" applyBorder="1" applyAlignment="1">
      <alignment horizontal="right" vertical="center" wrapText="1"/>
    </xf>
    <xf numFmtId="166" fontId="7" fillId="4" borderId="20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vertical="center" wrapText="1"/>
    </xf>
    <xf numFmtId="166" fontId="9" fillId="4" borderId="2" xfId="0" applyNumberFormat="1" applyFont="1" applyFill="1" applyBorder="1" applyAlignment="1">
      <alignment horizontal="right" vertical="center" wrapText="1"/>
    </xf>
    <xf numFmtId="166" fontId="9" fillId="2" borderId="21" xfId="0" applyNumberFormat="1" applyFont="1" applyFill="1" applyBorder="1" applyAlignment="1">
      <alignment horizontal="right" vertical="center" wrapText="1"/>
    </xf>
    <xf numFmtId="0" fontId="9" fillId="2" borderId="22" xfId="0" applyFont="1" applyFill="1" applyBorder="1" applyAlignment="1">
      <alignment vertical="center" wrapText="1"/>
    </xf>
    <xf numFmtId="166" fontId="9" fillId="4" borderId="22" xfId="0" applyNumberFormat="1" applyFont="1" applyFill="1" applyBorder="1" applyAlignment="1">
      <alignment horizontal="right" vertical="center" wrapText="1"/>
    </xf>
    <xf numFmtId="166" fontId="9" fillId="2" borderId="22" xfId="0" applyNumberFormat="1" applyFont="1" applyFill="1" applyBorder="1" applyAlignment="1">
      <alignment horizontal="right" vertical="center" wrapText="1"/>
    </xf>
    <xf numFmtId="0" fontId="7" fillId="2" borderId="23" xfId="0" applyFont="1" applyFill="1" applyBorder="1" applyAlignment="1">
      <alignment vertical="center" wrapText="1"/>
    </xf>
    <xf numFmtId="0" fontId="7" fillId="2" borderId="23" xfId="0" applyFont="1" applyFill="1" applyBorder="1" applyAlignment="1">
      <alignment horizontal="right" vertical="center" wrapText="1"/>
    </xf>
    <xf numFmtId="0" fontId="9" fillId="2" borderId="24" xfId="0" applyFont="1" applyFill="1" applyBorder="1" applyAlignment="1">
      <alignment vertical="center" wrapText="1"/>
    </xf>
    <xf numFmtId="166" fontId="7" fillId="4" borderId="19" xfId="0" applyNumberFormat="1" applyFont="1" applyFill="1" applyBorder="1" applyAlignment="1">
      <alignment horizontal="right" vertical="center" wrapText="1"/>
    </xf>
    <xf numFmtId="166" fontId="7" fillId="2" borderId="17" xfId="0" applyNumberFormat="1" applyFont="1" applyFill="1" applyBorder="1" applyAlignment="1">
      <alignment horizontal="right" vertical="center" wrapText="1"/>
    </xf>
    <xf numFmtId="166" fontId="9" fillId="4" borderId="19" xfId="0" applyNumberFormat="1" applyFont="1" applyFill="1" applyBorder="1" applyAlignment="1">
      <alignment horizontal="right" vertical="center" wrapText="1"/>
    </xf>
    <xf numFmtId="166" fontId="9" fillId="2" borderId="17" xfId="0" applyNumberFormat="1" applyFont="1" applyFill="1" applyBorder="1" applyAlignment="1">
      <alignment horizontal="right" vertical="center" wrapText="1"/>
    </xf>
    <xf numFmtId="166" fontId="7" fillId="4" borderId="25" xfId="0" applyNumberFormat="1" applyFont="1" applyFill="1" applyBorder="1" applyAlignment="1">
      <alignment horizontal="right" vertical="center" wrapText="1"/>
    </xf>
    <xf numFmtId="166" fontId="7" fillId="2" borderId="26" xfId="0" applyNumberFormat="1" applyFont="1" applyFill="1" applyBorder="1" applyAlignment="1">
      <alignment horizontal="right" vertical="center" wrapText="1"/>
    </xf>
    <xf numFmtId="0" fontId="7" fillId="2" borderId="27" xfId="0" applyFont="1" applyFill="1" applyBorder="1" applyAlignment="1">
      <alignment vertical="center" wrapText="1"/>
    </xf>
    <xf numFmtId="166" fontId="9" fillId="2" borderId="2" xfId="0" applyNumberFormat="1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horizontal="right"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right" vertical="center" wrapText="1"/>
    </xf>
    <xf numFmtId="0" fontId="7" fillId="2" borderId="28" xfId="0" applyFont="1" applyFill="1" applyBorder="1" applyAlignment="1">
      <alignment vertical="center" wrapText="1"/>
    </xf>
    <xf numFmtId="0" fontId="7" fillId="2" borderId="29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2" borderId="17" xfId="0" applyFont="1" applyFill="1" applyBorder="1" applyAlignment="1">
      <alignment horizontal="right" vertical="center" wrapText="1"/>
    </xf>
    <xf numFmtId="0" fontId="10" fillId="2" borderId="23" xfId="0" applyFont="1" applyFill="1" applyBorder="1" applyAlignment="1">
      <alignment vertical="center" wrapText="1"/>
    </xf>
    <xf numFmtId="166" fontId="9" fillId="4" borderId="18" xfId="0" applyNumberFormat="1" applyFont="1" applyFill="1" applyBorder="1" applyAlignment="1">
      <alignment horizontal="right" vertical="center" wrapText="1"/>
    </xf>
    <xf numFmtId="0" fontId="9" fillId="2" borderId="27" xfId="0" applyFont="1" applyFill="1" applyBorder="1" applyAlignment="1">
      <alignment vertical="center" wrapText="1"/>
    </xf>
    <xf numFmtId="166" fontId="9" fillId="4" borderId="21" xfId="0" applyNumberFormat="1" applyFont="1" applyFill="1" applyBorder="1" applyAlignment="1">
      <alignment horizontal="right" vertical="center" wrapText="1"/>
    </xf>
    <xf numFmtId="0" fontId="9" fillId="2" borderId="30" xfId="0" applyFont="1" applyFill="1" applyBorder="1" applyAlignment="1">
      <alignment vertical="center" wrapText="1"/>
    </xf>
    <xf numFmtId="0" fontId="10" fillId="2" borderId="15" xfId="0" applyFont="1" applyFill="1" applyBorder="1" applyAlignment="1">
      <alignment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8" fillId="3" borderId="12" xfId="0" applyFont="1" applyFill="1" applyBorder="1" applyAlignment="1">
      <alignment horizontal="right" vertical="center" wrapText="1"/>
    </xf>
    <xf numFmtId="172" fontId="10" fillId="2" borderId="0" xfId="6" applyNumberFormat="1" applyFont="1" applyFill="1" applyAlignment="1">
      <alignment vertical="center" wrapText="1"/>
    </xf>
    <xf numFmtId="172" fontId="7" fillId="2" borderId="1" xfId="6" applyNumberFormat="1" applyFont="1" applyFill="1" applyBorder="1" applyAlignment="1">
      <alignment vertical="center" wrapText="1"/>
    </xf>
    <xf numFmtId="172" fontId="7" fillId="2" borderId="10" xfId="6" applyNumberFormat="1" applyFont="1" applyFill="1" applyBorder="1" applyAlignment="1">
      <alignment vertical="center" wrapText="1"/>
    </xf>
    <xf numFmtId="172" fontId="9" fillId="2" borderId="2" xfId="6" applyNumberFormat="1" applyFont="1" applyFill="1" applyBorder="1" applyAlignment="1">
      <alignment horizontal="right" vertical="center" wrapText="1"/>
    </xf>
    <xf numFmtId="172" fontId="0" fillId="0" borderId="0" xfId="6" applyNumberFormat="1" applyFont="1"/>
    <xf numFmtId="173" fontId="14" fillId="0" borderId="24" xfId="6" applyNumberFormat="1" applyFont="1" applyBorder="1" applyAlignment="1">
      <alignment horizontal="right" vertical="center" wrapText="1"/>
    </xf>
    <xf numFmtId="14" fontId="8" fillId="3" borderId="4" xfId="0" applyNumberFormat="1" applyFont="1" applyFill="1" applyBorder="1" applyAlignment="1">
      <alignment horizontal="right" vertical="center" wrapText="1"/>
    </xf>
    <xf numFmtId="172" fontId="7" fillId="4" borderId="17" xfId="6" applyNumberFormat="1" applyFont="1" applyFill="1" applyBorder="1" applyAlignment="1">
      <alignment horizontal="right" vertical="center" wrapText="1"/>
    </xf>
    <xf numFmtId="166" fontId="7" fillId="0" borderId="17" xfId="0" applyNumberFormat="1" applyFont="1" applyFill="1" applyBorder="1" applyAlignment="1">
      <alignment horizontal="right" vertical="center" wrapText="1"/>
    </xf>
    <xf numFmtId="166" fontId="9" fillId="0" borderId="17" xfId="0" applyNumberFormat="1" applyFont="1" applyFill="1" applyBorder="1" applyAlignment="1">
      <alignment horizontal="right" vertical="center" wrapText="1"/>
    </xf>
    <xf numFmtId="172" fontId="7" fillId="0" borderId="17" xfId="6" applyNumberFormat="1" applyFont="1" applyFill="1" applyBorder="1" applyAlignment="1">
      <alignment horizontal="right" vertical="center" wrapText="1"/>
    </xf>
    <xf numFmtId="172" fontId="9" fillId="0" borderId="17" xfId="6" applyNumberFormat="1" applyFont="1" applyFill="1" applyBorder="1" applyAlignment="1">
      <alignment horizontal="right" vertical="center" wrapText="1"/>
    </xf>
    <xf numFmtId="0" fontId="9" fillId="2" borderId="16" xfId="0" applyFont="1" applyFill="1" applyBorder="1" applyAlignment="1">
      <alignment horizontal="left" vertical="center" wrapText="1" indent="1"/>
    </xf>
    <xf numFmtId="0" fontId="9" fillId="2" borderId="16" xfId="0" applyFont="1" applyFill="1" applyBorder="1" applyAlignment="1">
      <alignment horizontal="left" vertical="center" wrapText="1" indent="2"/>
    </xf>
    <xf numFmtId="0" fontId="7" fillId="2" borderId="16" xfId="0" applyFont="1" applyFill="1" applyBorder="1" applyAlignment="1">
      <alignment horizontal="left" vertical="center" wrapText="1" indent="3"/>
    </xf>
    <xf numFmtId="0" fontId="7" fillId="2" borderId="16" xfId="0" applyFont="1" applyFill="1" applyBorder="1" applyAlignment="1">
      <alignment horizontal="left" vertical="center" wrapText="1" indent="4"/>
    </xf>
    <xf numFmtId="0" fontId="7" fillId="2" borderId="16" xfId="0" applyFont="1" applyFill="1" applyBorder="1" applyAlignment="1">
      <alignment horizontal="left" vertical="center" wrapText="1" indent="5"/>
    </xf>
    <xf numFmtId="0" fontId="15" fillId="2" borderId="2" xfId="0" applyFont="1" applyFill="1" applyBorder="1" applyAlignment="1">
      <alignment horizontal="left" vertical="center" wrapText="1"/>
    </xf>
    <xf numFmtId="0" fontId="15" fillId="2" borderId="1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</cellXfs>
  <cellStyles count="7">
    <cellStyle name="Heading 1" xfId="3" xr:uid="{00000000-0005-0000-0000-000003000000}"/>
    <cellStyle name="Heading 2" xfId="4" xr:uid="{00000000-0005-0000-0000-000004000000}"/>
    <cellStyle name="Heading 3" xfId="5" xr:uid="{00000000-0005-0000-0000-000005000000}"/>
    <cellStyle name="Normal" xfId="0" builtinId="0"/>
    <cellStyle name="Normal 2" xfId="2" xr:uid="{00000000-0005-0000-0000-000002000000}"/>
    <cellStyle name="Porcentaje" xfId="6" builtinId="5"/>
    <cellStyle name="Table (Normal)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4"/>
  <sheetViews>
    <sheetView showGridLines="0" tabSelected="1" showRuler="0" workbookViewId="0">
      <selection activeCell="A2" sqref="A2"/>
    </sheetView>
  </sheetViews>
  <sheetFormatPr baseColWidth="10" defaultColWidth="13.7109375" defaultRowHeight="12.75" x14ac:dyDescent="0.2"/>
  <cols>
    <col min="1" max="1" width="64" customWidth="1"/>
    <col min="2" max="2" width="0.140625" customWidth="1"/>
    <col min="3" max="3" width="13.85546875" customWidth="1"/>
    <col min="4" max="4" width="0.140625" customWidth="1"/>
    <col min="5" max="6" width="13.85546875" customWidth="1"/>
  </cols>
  <sheetData>
    <row r="1" spans="1:6" ht="13.35" customHeight="1" x14ac:dyDescent="0.2">
      <c r="A1" s="8"/>
      <c r="B1" s="8"/>
      <c r="C1" s="8"/>
      <c r="D1" s="9"/>
      <c r="E1" s="8"/>
      <c r="F1" s="8"/>
    </row>
    <row r="2" spans="1:6" ht="15.75" customHeight="1" thickBot="1" x14ac:dyDescent="0.25">
      <c r="A2" s="1" t="s">
        <v>0</v>
      </c>
      <c r="B2" s="10"/>
      <c r="C2" s="10"/>
      <c r="D2" s="10"/>
      <c r="E2" s="10"/>
      <c r="F2" s="10"/>
    </row>
    <row r="3" spans="1:6" ht="14.1" customHeight="1" thickTop="1" thickBot="1" x14ac:dyDescent="0.25">
      <c r="A3" s="11"/>
      <c r="B3" s="12"/>
      <c r="C3" s="13"/>
      <c r="D3" s="13"/>
      <c r="E3" s="13"/>
      <c r="F3" s="13"/>
    </row>
    <row r="4" spans="1:6" ht="15" customHeight="1" thickBot="1" x14ac:dyDescent="0.25">
      <c r="A4" s="88" t="s">
        <v>1</v>
      </c>
      <c r="B4" s="2"/>
      <c r="C4" s="68" t="s">
        <v>2</v>
      </c>
      <c r="D4" s="69"/>
      <c r="E4" s="3" t="s">
        <v>3</v>
      </c>
      <c r="F4" s="3" t="s">
        <v>117</v>
      </c>
    </row>
    <row r="5" spans="1:6" ht="9.1999999999999993" customHeight="1" thickTop="1" thickBot="1" x14ac:dyDescent="0.25">
      <c r="A5" s="24"/>
      <c r="B5" s="24"/>
      <c r="C5" s="24"/>
      <c r="D5" s="24"/>
      <c r="E5" s="24"/>
      <c r="F5" s="24"/>
    </row>
    <row r="6" spans="1:6" ht="18.75" customHeight="1" thickBot="1" x14ac:dyDescent="0.25">
      <c r="A6" s="31" t="s">
        <v>5</v>
      </c>
      <c r="B6" s="4"/>
      <c r="C6" s="29">
        <f>C7+C23</f>
        <v>205580.027123907</v>
      </c>
      <c r="D6" s="5"/>
      <c r="E6" s="80">
        <v>130546.565689959</v>
      </c>
      <c r="F6" s="82">
        <f t="shared" ref="F6:F23" si="0">(C6-E6)/E6</f>
        <v>0.57476396286171483</v>
      </c>
    </row>
    <row r="7" spans="1:6" ht="18.75" customHeight="1" thickBot="1" x14ac:dyDescent="0.25">
      <c r="A7" s="83" t="s">
        <v>6</v>
      </c>
      <c r="B7" s="6"/>
      <c r="C7" s="29">
        <f>C8+C21+C22</f>
        <v>110589.94962390701</v>
      </c>
      <c r="D7" s="5"/>
      <c r="E7" s="80">
        <v>94987.901689959006</v>
      </c>
      <c r="F7" s="82">
        <f t="shared" si="0"/>
        <v>0.16425300123875955</v>
      </c>
    </row>
    <row r="8" spans="1:6" ht="18.75" customHeight="1" thickBot="1" x14ac:dyDescent="0.25">
      <c r="A8" s="84" t="s">
        <v>7</v>
      </c>
      <c r="B8" s="7"/>
      <c r="C8" s="29">
        <f>C9+SUM(C14:C20)</f>
        <v>100498.10101090702</v>
      </c>
      <c r="D8" s="5"/>
      <c r="E8" s="80">
        <v>86214.669752859001</v>
      </c>
      <c r="F8" s="82">
        <f t="shared" si="0"/>
        <v>0.16567286401481993</v>
      </c>
    </row>
    <row r="9" spans="1:6" ht="18.75" customHeight="1" thickBot="1" x14ac:dyDescent="0.25">
      <c r="A9" s="85" t="s">
        <v>8</v>
      </c>
      <c r="B9" s="7"/>
      <c r="C9" s="25">
        <f>C10+C11</f>
        <v>74222.032466706994</v>
      </c>
      <c r="D9" s="5"/>
      <c r="E9" s="79">
        <v>62179.808129958998</v>
      </c>
      <c r="F9" s="81">
        <f t="shared" si="0"/>
        <v>0.1936677628785719</v>
      </c>
    </row>
    <row r="10" spans="1:6" ht="18.75" customHeight="1" thickBot="1" x14ac:dyDescent="0.25">
      <c r="A10" s="86" t="s">
        <v>9</v>
      </c>
      <c r="B10" s="6"/>
      <c r="C10" s="25">
        <v>44223.716906706999</v>
      </c>
      <c r="D10" s="5"/>
      <c r="E10" s="79">
        <v>29409.56161189</v>
      </c>
      <c r="F10" s="81">
        <f t="shared" si="0"/>
        <v>0.50371901119490947</v>
      </c>
    </row>
    <row r="11" spans="1:6" ht="18.75" customHeight="1" thickBot="1" x14ac:dyDescent="0.25">
      <c r="A11" s="86" t="s">
        <v>10</v>
      </c>
      <c r="B11" s="6"/>
      <c r="C11" s="25">
        <f>C12+C13</f>
        <v>29998.315560000003</v>
      </c>
      <c r="D11" s="5"/>
      <c r="E11" s="79">
        <v>32770.246518068998</v>
      </c>
      <c r="F11" s="81">
        <f t="shared" si="0"/>
        <v>-8.4586820442153099E-2</v>
      </c>
    </row>
    <row r="12" spans="1:6" ht="18.75" customHeight="1" thickBot="1" x14ac:dyDescent="0.25">
      <c r="A12" s="87" t="s">
        <v>11</v>
      </c>
      <c r="B12" s="6"/>
      <c r="C12" s="25">
        <v>17482.611270000001</v>
      </c>
      <c r="D12" s="5"/>
      <c r="E12" s="79">
        <v>18917.577389999999</v>
      </c>
      <c r="F12" s="81">
        <f t="shared" si="0"/>
        <v>-7.5853587931324296E-2</v>
      </c>
    </row>
    <row r="13" spans="1:6" ht="18.75" customHeight="1" thickBot="1" x14ac:dyDescent="0.25">
      <c r="A13" s="87" t="s">
        <v>12</v>
      </c>
      <c r="B13" s="6"/>
      <c r="C13" s="25">
        <v>12515.70429</v>
      </c>
      <c r="D13" s="5"/>
      <c r="E13" s="79">
        <v>13852.669128068999</v>
      </c>
      <c r="F13" s="81">
        <f t="shared" si="0"/>
        <v>-9.6513157551707626E-2</v>
      </c>
    </row>
    <row r="14" spans="1:6" ht="18.75" customHeight="1" thickBot="1" x14ac:dyDescent="0.25">
      <c r="A14" s="85" t="s">
        <v>13</v>
      </c>
      <c r="B14" s="6"/>
      <c r="C14" s="25">
        <v>9318.1897100000006</v>
      </c>
      <c r="D14" s="5"/>
      <c r="E14" s="79">
        <v>8685.42569</v>
      </c>
      <c r="F14" s="81">
        <f t="shared" si="0"/>
        <v>7.2853541390439383E-2</v>
      </c>
    </row>
    <row r="15" spans="1:6" ht="18.75" customHeight="1" thickBot="1" x14ac:dyDescent="0.25">
      <c r="A15" s="85" t="s">
        <v>14</v>
      </c>
      <c r="B15" s="6"/>
      <c r="C15" s="25">
        <v>2149.7886699999999</v>
      </c>
      <c r="D15" s="5"/>
      <c r="E15" s="79">
        <v>2499.6179000000002</v>
      </c>
      <c r="F15" s="81">
        <f t="shared" si="0"/>
        <v>-0.13995308242911858</v>
      </c>
    </row>
    <row r="16" spans="1:6" ht="18.75" customHeight="1" thickBot="1" x14ac:dyDescent="0.25">
      <c r="A16" s="85" t="s">
        <v>15</v>
      </c>
      <c r="B16" s="6"/>
      <c r="C16" s="25">
        <v>4277.0785500000002</v>
      </c>
      <c r="D16" s="5"/>
      <c r="E16" s="79">
        <v>3924.4653400000002</v>
      </c>
      <c r="F16" s="81">
        <f t="shared" si="0"/>
        <v>8.9849999796405372E-2</v>
      </c>
    </row>
    <row r="17" spans="1:6" ht="18.75" customHeight="1" thickBot="1" x14ac:dyDescent="0.25">
      <c r="A17" s="85" t="s">
        <v>16</v>
      </c>
      <c r="B17" s="6"/>
      <c r="C17" s="25">
        <v>8152.9430499999999</v>
      </c>
      <c r="D17" s="5"/>
      <c r="E17" s="79">
        <v>6755.5569299999997</v>
      </c>
      <c r="F17" s="81">
        <f t="shared" si="0"/>
        <v>0.2068498769945234</v>
      </c>
    </row>
    <row r="18" spans="1:6" ht="18.75" customHeight="1" thickBot="1" x14ac:dyDescent="0.25">
      <c r="A18" s="85" t="s">
        <v>17</v>
      </c>
      <c r="B18" s="6"/>
      <c r="C18" s="25">
        <v>906.26925000000006</v>
      </c>
      <c r="D18" s="5"/>
      <c r="E18" s="79">
        <v>935.79106999999999</v>
      </c>
      <c r="F18" s="81">
        <f t="shared" si="0"/>
        <v>-3.1547447872098129E-2</v>
      </c>
    </row>
    <row r="19" spans="1:6" ht="18.75" customHeight="1" thickBot="1" x14ac:dyDescent="0.25">
      <c r="A19" s="85" t="s">
        <v>18</v>
      </c>
      <c r="B19" s="6"/>
      <c r="C19" s="25">
        <v>5786.9185842000197</v>
      </c>
      <c r="D19" s="5"/>
      <c r="E19" s="79">
        <v>6542.5480329000202</v>
      </c>
      <c r="F19" s="81">
        <f t="shared" si="0"/>
        <v>-0.11549467346670186</v>
      </c>
    </row>
    <row r="20" spans="1:6" ht="18.75" customHeight="1" thickBot="1" x14ac:dyDescent="0.25">
      <c r="A20" s="85" t="s">
        <v>19</v>
      </c>
      <c r="B20" s="6"/>
      <c r="C20" s="25">
        <v>-4315.1192700000001</v>
      </c>
      <c r="D20" s="5"/>
      <c r="E20" s="79">
        <v>-5308.5433400000002</v>
      </c>
      <c r="F20" s="81">
        <f t="shared" si="0"/>
        <v>-0.18713684835433594</v>
      </c>
    </row>
    <row r="21" spans="1:6" ht="18.75" customHeight="1" thickBot="1" x14ac:dyDescent="0.25">
      <c r="A21" s="83" t="s">
        <v>20</v>
      </c>
      <c r="B21" s="7"/>
      <c r="C21" s="29">
        <v>9749.5279429999991</v>
      </c>
      <c r="D21" s="5"/>
      <c r="E21" s="80">
        <v>8461.5364570999991</v>
      </c>
      <c r="F21" s="82">
        <f t="shared" si="0"/>
        <v>0.15221721166482216</v>
      </c>
    </row>
    <row r="22" spans="1:6" ht="18.75" customHeight="1" thickBot="1" x14ac:dyDescent="0.25">
      <c r="A22" s="83" t="s">
        <v>21</v>
      </c>
      <c r="B22" s="7"/>
      <c r="C22" s="29">
        <v>342.32067000000001</v>
      </c>
      <c r="D22" s="5"/>
      <c r="E22" s="80">
        <v>311.69547999999998</v>
      </c>
      <c r="F22" s="82">
        <f t="shared" si="0"/>
        <v>9.8253558248582992E-2</v>
      </c>
    </row>
    <row r="23" spans="1:6" ht="18.75" customHeight="1" thickBot="1" x14ac:dyDescent="0.25">
      <c r="A23" s="31" t="s">
        <v>22</v>
      </c>
      <c r="B23" s="7"/>
      <c r="C23" s="29">
        <v>94990.077499999999</v>
      </c>
      <c r="D23" s="5"/>
      <c r="E23" s="80">
        <v>35558.663999999997</v>
      </c>
      <c r="F23" s="82">
        <f t="shared" si="0"/>
        <v>1.671362385830919</v>
      </c>
    </row>
    <row r="24" spans="1:6" x14ac:dyDescent="0.2">
      <c r="F24" s="75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showGridLines="0" showRuler="0" workbookViewId="0">
      <selection activeCell="H14" sqref="H14"/>
    </sheetView>
  </sheetViews>
  <sheetFormatPr baseColWidth="10" defaultColWidth="13.7109375" defaultRowHeight="12.75" x14ac:dyDescent="0.2"/>
  <cols>
    <col min="1" max="1" width="71.28515625" customWidth="1"/>
    <col min="2" max="2" width="13.85546875" customWidth="1"/>
    <col min="3" max="3" width="0.140625" customWidth="1"/>
    <col min="4" max="4" width="13.85546875" customWidth="1"/>
    <col min="5" max="5" width="13.85546875" style="75" customWidth="1"/>
  </cols>
  <sheetData>
    <row r="1" spans="1:5" ht="10.9" customHeight="1" x14ac:dyDescent="0.2">
      <c r="A1" s="9"/>
      <c r="B1" s="9"/>
      <c r="C1" s="9"/>
      <c r="D1" s="9"/>
      <c r="E1" s="71"/>
    </row>
    <row r="2" spans="1:5" ht="15.75" customHeight="1" thickBot="1" x14ac:dyDescent="0.25">
      <c r="A2" s="1" t="s">
        <v>23</v>
      </c>
      <c r="B2" s="10"/>
      <c r="C2" s="10"/>
      <c r="D2" s="10"/>
      <c r="E2" s="72"/>
    </row>
    <row r="3" spans="1:5" ht="14.1" customHeight="1" thickTop="1" x14ac:dyDescent="0.2">
      <c r="A3" s="11"/>
      <c r="B3" s="13"/>
      <c r="C3" s="13"/>
      <c r="D3" s="13"/>
      <c r="E3" s="73"/>
    </row>
    <row r="4" spans="1:5" ht="15" customHeight="1" thickBot="1" x14ac:dyDescent="0.25">
      <c r="A4" s="89" t="s">
        <v>1</v>
      </c>
      <c r="B4" s="70" t="s">
        <v>2</v>
      </c>
      <c r="C4" s="69"/>
      <c r="D4" s="3" t="s">
        <v>3</v>
      </c>
      <c r="E4" s="74" t="s">
        <v>4</v>
      </c>
    </row>
    <row r="5" spans="1:5" ht="9.1999999999999993" customHeight="1" thickTop="1" thickBot="1" x14ac:dyDescent="0.25">
      <c r="A5" s="24"/>
      <c r="B5" s="24"/>
      <c r="C5" s="24"/>
      <c r="D5" s="24"/>
      <c r="E5" s="24"/>
    </row>
    <row r="6" spans="1:5" ht="14.1" customHeight="1" thickBot="1" x14ac:dyDescent="0.25">
      <c r="A6" s="24" t="s">
        <v>24</v>
      </c>
      <c r="B6" s="25">
        <v>205580</v>
      </c>
      <c r="C6" s="16"/>
      <c r="D6" s="79">
        <v>130547</v>
      </c>
      <c r="E6" s="81">
        <f>+(B6-D6)/D6</f>
        <v>0.57475851608999062</v>
      </c>
    </row>
    <row r="7" spans="1:5" ht="29.1" customHeight="1" thickBot="1" x14ac:dyDescent="0.25">
      <c r="A7" s="24" t="s">
        <v>25</v>
      </c>
      <c r="B7" s="25">
        <v>588</v>
      </c>
      <c r="C7" s="16"/>
      <c r="D7" s="79">
        <v>322</v>
      </c>
      <c r="E7" s="81">
        <f>+(B7-D7)/D7</f>
        <v>0.82608695652173914</v>
      </c>
    </row>
    <row r="8" spans="1:5" ht="14.1" customHeight="1" thickBot="1" x14ac:dyDescent="0.25">
      <c r="A8" s="31" t="s">
        <v>26</v>
      </c>
      <c r="B8" s="29">
        <f>+B6+B7</f>
        <v>206168</v>
      </c>
      <c r="C8" s="17"/>
      <c r="D8" s="80">
        <f>+D6+D7</f>
        <v>130869</v>
      </c>
      <c r="E8" s="82">
        <f>+(B8-D8)/D8</f>
        <v>0.57537690362117844</v>
      </c>
    </row>
    <row r="9" spans="1:5" ht="14.1" customHeight="1" thickBot="1" x14ac:dyDescent="0.25">
      <c r="A9" s="24"/>
      <c r="B9" s="25"/>
      <c r="C9" s="16"/>
      <c r="D9" s="79"/>
      <c r="E9" s="81"/>
    </row>
    <row r="10" spans="1:5" ht="14.1" customHeight="1" thickBot="1" x14ac:dyDescent="0.25">
      <c r="A10" s="24" t="s">
        <v>27</v>
      </c>
      <c r="B10" s="25">
        <v>-80895</v>
      </c>
      <c r="C10" s="16"/>
      <c r="D10" s="79">
        <v>-60750</v>
      </c>
      <c r="E10" s="81">
        <f>+(B10-D10)/D10</f>
        <v>0.33160493827160492</v>
      </c>
    </row>
    <row r="11" spans="1:5" ht="14.1" customHeight="1" thickBot="1" x14ac:dyDescent="0.25">
      <c r="A11" s="31" t="s">
        <v>28</v>
      </c>
      <c r="B11" s="29">
        <f>+B8+B10</f>
        <v>125273</v>
      </c>
      <c r="C11" s="16"/>
      <c r="D11" s="80">
        <f>+D8+D10</f>
        <v>70119</v>
      </c>
      <c r="E11" s="82">
        <f>+(B11-D11)/D11</f>
        <v>0.78657710463640385</v>
      </c>
    </row>
    <row r="12" spans="1:5" ht="14.1" customHeight="1" thickBot="1" x14ac:dyDescent="0.25">
      <c r="A12" s="24" t="s">
        <v>29</v>
      </c>
      <c r="B12" s="78">
        <f>+B11/B6</f>
        <v>0.60936375133767873</v>
      </c>
      <c r="C12" s="16"/>
      <c r="D12" s="81">
        <f>+D11/D6</f>
        <v>0.53711690042666627</v>
      </c>
      <c r="E12" s="76">
        <f>+(B12-D12)*100</f>
        <v>7.2246850911012466</v>
      </c>
    </row>
    <row r="13" spans="1:5" ht="14.1" customHeight="1" thickBot="1" x14ac:dyDescent="0.25">
      <c r="A13" s="24"/>
      <c r="B13" s="25"/>
      <c r="C13" s="16"/>
      <c r="D13" s="79"/>
      <c r="E13" s="81"/>
    </row>
    <row r="14" spans="1:5" ht="14.1" customHeight="1" thickBot="1" x14ac:dyDescent="0.25">
      <c r="A14" s="24" t="s">
        <v>30</v>
      </c>
      <c r="B14" s="25">
        <v>-4757.1973543465201</v>
      </c>
      <c r="C14" s="16"/>
      <c r="D14" s="79">
        <v>-5842.0206650131804</v>
      </c>
      <c r="E14" s="81">
        <f>+(B14-D14)/D14</f>
        <v>-0.18569316557941562</v>
      </c>
    </row>
    <row r="15" spans="1:5" ht="14.1" customHeight="1" thickBot="1" x14ac:dyDescent="0.25">
      <c r="A15" s="24" t="s">
        <v>31</v>
      </c>
      <c r="B15" s="25">
        <v>-46329.802645653501</v>
      </c>
      <c r="C15" s="16"/>
      <c r="D15" s="79">
        <v>-29518.979334986801</v>
      </c>
      <c r="E15" s="81">
        <f>+(B15-D15)/D15</f>
        <v>0.56949202477139838</v>
      </c>
    </row>
    <row r="16" spans="1:5" ht="14.1" customHeight="1" thickBot="1" x14ac:dyDescent="0.25">
      <c r="A16" s="24" t="s">
        <v>32</v>
      </c>
      <c r="B16" s="25">
        <v>83</v>
      </c>
      <c r="C16" s="16"/>
      <c r="D16" s="79">
        <v>48</v>
      </c>
      <c r="E16" s="81">
        <f>+(B16-D16)/D16</f>
        <v>0.72916666666666663</v>
      </c>
    </row>
    <row r="17" spans="1:5" ht="14.1" customHeight="1" thickBot="1" x14ac:dyDescent="0.25">
      <c r="A17" s="31" t="s">
        <v>34</v>
      </c>
      <c r="B17" s="29">
        <f>+B11+B14+B15+B16</f>
        <v>74268.999999999985</v>
      </c>
      <c r="C17" s="16"/>
      <c r="D17" s="80">
        <f>+D11+D14+D15+D16</f>
        <v>34806.000000000015</v>
      </c>
      <c r="E17" s="82">
        <f>+(B17-D17)/D17</f>
        <v>1.1337987703269539</v>
      </c>
    </row>
    <row r="18" spans="1:5" ht="14.1" customHeight="1" thickBot="1" x14ac:dyDescent="0.25">
      <c r="A18" s="24" t="s">
        <v>29</v>
      </c>
      <c r="B18" s="78">
        <f>+B17/B6</f>
        <v>0.36126568732366954</v>
      </c>
      <c r="C18" s="16"/>
      <c r="D18" s="81">
        <f>+D17/D6</f>
        <v>0.26661662083387605</v>
      </c>
      <c r="E18" s="76">
        <f>+(B18-D18)*100</f>
        <v>9.4649066489793494</v>
      </c>
    </row>
    <row r="19" spans="1:5" ht="14.1" customHeight="1" thickBot="1" x14ac:dyDescent="0.25">
      <c r="A19" s="24"/>
      <c r="B19" s="25"/>
      <c r="C19" s="16"/>
      <c r="D19" s="79"/>
      <c r="E19" s="81"/>
    </row>
    <row r="20" spans="1:5" ht="14.1" customHeight="1" thickBot="1" x14ac:dyDescent="0.25">
      <c r="A20" s="24" t="s">
        <v>35</v>
      </c>
      <c r="B20" s="25">
        <v>-5563</v>
      </c>
      <c r="C20" s="16"/>
      <c r="D20" s="79">
        <v>-5200</v>
      </c>
      <c r="E20" s="81">
        <f>+(B20-D20)/D20</f>
        <v>6.9807692307692307E-2</v>
      </c>
    </row>
    <row r="21" spans="1:5" ht="14.1" customHeight="1" thickBot="1" x14ac:dyDescent="0.25">
      <c r="A21" s="31" t="s">
        <v>36</v>
      </c>
      <c r="B21" s="29">
        <f>+B17+B20</f>
        <v>68705.999999999985</v>
      </c>
      <c r="C21" s="16"/>
      <c r="D21" s="80">
        <f>+D17+D20</f>
        <v>29606.000000000015</v>
      </c>
      <c r="E21" s="82">
        <f>+(B21-D21)/D21</f>
        <v>1.3206782408971138</v>
      </c>
    </row>
    <row r="22" spans="1:5" ht="15.75" customHeight="1" thickBot="1" x14ac:dyDescent="0.25">
      <c r="A22" s="24" t="s">
        <v>29</v>
      </c>
      <c r="B22" s="78">
        <f>+B21/B6</f>
        <v>0.33420566202938023</v>
      </c>
      <c r="C22" s="16"/>
      <c r="D22" s="81">
        <f>+D21/D6</f>
        <v>0.22678422330654871</v>
      </c>
      <c r="E22" s="76">
        <f>+(B22-D22)*100</f>
        <v>10.742143872283153</v>
      </c>
    </row>
    <row r="23" spans="1:5" ht="14.1" customHeight="1" thickBot="1" x14ac:dyDescent="0.25">
      <c r="A23" s="24"/>
      <c r="B23" s="25"/>
      <c r="C23" s="18"/>
      <c r="D23" s="79"/>
      <c r="E23" s="81"/>
    </row>
    <row r="24" spans="1:5" ht="14.1" customHeight="1" thickBot="1" x14ac:dyDescent="0.25">
      <c r="A24" s="24" t="s">
        <v>37</v>
      </c>
      <c r="B24" s="25">
        <v>2</v>
      </c>
      <c r="C24" s="16"/>
      <c r="D24" s="79">
        <v>0</v>
      </c>
      <c r="E24" s="81" t="s">
        <v>33</v>
      </c>
    </row>
    <row r="25" spans="1:5" ht="14.1" customHeight="1" thickBot="1" x14ac:dyDescent="0.25">
      <c r="A25" s="24" t="s">
        <v>38</v>
      </c>
      <c r="B25" s="25">
        <v>-203</v>
      </c>
      <c r="C25" s="16"/>
      <c r="D25" s="79">
        <v>-244</v>
      </c>
      <c r="E25" s="81">
        <f>+(B25-D25)/D25</f>
        <v>-0.16803278688524589</v>
      </c>
    </row>
    <row r="26" spans="1:5" ht="13.5" customHeight="1" thickBot="1" x14ac:dyDescent="0.25">
      <c r="A26" s="24" t="s">
        <v>39</v>
      </c>
      <c r="B26" s="25">
        <v>384</v>
      </c>
      <c r="C26" s="16"/>
      <c r="D26" s="79">
        <v>123</v>
      </c>
      <c r="E26" s="81">
        <f>+(B26-D26)/D26</f>
        <v>2.1219512195121952</v>
      </c>
    </row>
    <row r="27" spans="1:5" ht="14.1" customHeight="1" thickBot="1" x14ac:dyDescent="0.25">
      <c r="A27" s="24" t="s">
        <v>40</v>
      </c>
      <c r="B27" s="25">
        <v>37</v>
      </c>
      <c r="C27" s="16"/>
      <c r="D27" s="79">
        <v>-34</v>
      </c>
      <c r="E27" s="81">
        <f>+(B27-D27)/D27</f>
        <v>-2.0882352941176472</v>
      </c>
    </row>
    <row r="28" spans="1:5" ht="14.1" customHeight="1" thickBot="1" x14ac:dyDescent="0.25">
      <c r="A28" s="31" t="s">
        <v>41</v>
      </c>
      <c r="B28" s="29">
        <f>+SUM(B24:B27)</f>
        <v>220</v>
      </c>
      <c r="C28" s="16"/>
      <c r="D28" s="80">
        <f>+SUM(D24:D27)</f>
        <v>-155</v>
      </c>
      <c r="E28" s="82">
        <f>+(B28-D28)/D28</f>
        <v>-2.4193548387096775</v>
      </c>
    </row>
    <row r="29" spans="1:5" ht="14.1" customHeight="1" thickBot="1" x14ac:dyDescent="0.25">
      <c r="A29" s="24"/>
      <c r="B29" s="25"/>
      <c r="C29" s="17"/>
      <c r="D29" s="79"/>
      <c r="E29" s="81"/>
    </row>
    <row r="30" spans="1:5" ht="14.1" customHeight="1" thickBot="1" x14ac:dyDescent="0.25">
      <c r="A30" s="31" t="s">
        <v>42</v>
      </c>
      <c r="B30" s="29">
        <f>+B21+B28</f>
        <v>68925.999999999985</v>
      </c>
      <c r="C30" s="16"/>
      <c r="D30" s="80">
        <f>+D21+D28</f>
        <v>29451.000000000015</v>
      </c>
      <c r="E30" s="82">
        <f>+(B30-D30)/D30</f>
        <v>1.3403619571491614</v>
      </c>
    </row>
    <row r="31" spans="1:5" ht="14.1" customHeight="1" thickBot="1" x14ac:dyDescent="0.25">
      <c r="A31" s="24"/>
      <c r="B31" s="25"/>
      <c r="C31" s="17"/>
      <c r="D31" s="79"/>
      <c r="E31" s="81"/>
    </row>
    <row r="32" spans="1:5" ht="14.1" customHeight="1" thickBot="1" x14ac:dyDescent="0.25">
      <c r="A32" s="24" t="s">
        <v>43</v>
      </c>
      <c r="B32" s="25">
        <v>-15878</v>
      </c>
      <c r="C32" s="16"/>
      <c r="D32" s="79">
        <v>-5613</v>
      </c>
      <c r="E32" s="81">
        <f>+(B32-D32)/D32</f>
        <v>1.8287903082130768</v>
      </c>
    </row>
    <row r="33" spans="1:5" ht="14.1" customHeight="1" thickBot="1" x14ac:dyDescent="0.25">
      <c r="A33" s="24" t="s">
        <v>44</v>
      </c>
      <c r="B33" s="78">
        <f>-B32/B30</f>
        <v>0.23036299799785281</v>
      </c>
      <c r="C33" s="16"/>
      <c r="D33" s="81">
        <f>-+D32/D30</f>
        <v>0.19058775593358451</v>
      </c>
      <c r="E33" s="76">
        <f>+(B33-D33)*100</f>
        <v>3.9775242064268301</v>
      </c>
    </row>
    <row r="34" spans="1:5" ht="14.1" customHeight="1" thickBot="1" x14ac:dyDescent="0.25">
      <c r="A34" s="31" t="s">
        <v>45</v>
      </c>
      <c r="B34" s="29">
        <f>+B30+B32</f>
        <v>53047.999999999985</v>
      </c>
      <c r="C34" s="17"/>
      <c r="D34" s="80">
        <f>+D30+D32</f>
        <v>23838.000000000015</v>
      </c>
      <c r="E34" s="82">
        <f>+(B34-D34)/D34</f>
        <v>1.2253544760466462</v>
      </c>
    </row>
  </sheetData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"/>
  <sheetViews>
    <sheetView showGridLines="0" showRuler="0" workbookViewId="0">
      <selection activeCell="H14" sqref="H14"/>
    </sheetView>
  </sheetViews>
  <sheetFormatPr baseColWidth="10" defaultColWidth="13.7109375" defaultRowHeight="12.75" x14ac:dyDescent="0.2"/>
  <cols>
    <col min="1" max="1" width="65" customWidth="1"/>
    <col min="2" max="2" width="0.140625" customWidth="1"/>
    <col min="3" max="4" width="18.28515625" customWidth="1"/>
  </cols>
  <sheetData>
    <row r="1" spans="1:4" ht="10.9" customHeight="1" x14ac:dyDescent="0.2">
      <c r="A1" s="9"/>
      <c r="B1" s="9"/>
      <c r="C1" s="9"/>
      <c r="D1" s="9"/>
    </row>
    <row r="2" spans="1:4" ht="15.75" customHeight="1" thickBot="1" x14ac:dyDescent="0.25">
      <c r="A2" s="1" t="s">
        <v>46</v>
      </c>
      <c r="B2" s="1"/>
      <c r="C2" s="10"/>
      <c r="D2" s="10"/>
    </row>
    <row r="3" spans="1:4" ht="14.1" customHeight="1" thickTop="1" x14ac:dyDescent="0.2">
      <c r="A3" s="11"/>
      <c r="B3" s="11"/>
      <c r="C3" s="13"/>
      <c r="D3" s="13"/>
    </row>
    <row r="4" spans="1:4" ht="15.75" customHeight="1" thickBot="1" x14ac:dyDescent="0.25">
      <c r="A4" s="90" t="s">
        <v>1</v>
      </c>
      <c r="B4" s="54"/>
      <c r="C4" s="77">
        <v>44651</v>
      </c>
      <c r="D4" s="19">
        <v>44561</v>
      </c>
    </row>
    <row r="5" spans="1:4" ht="9.1999999999999993" customHeight="1" thickTop="1" thickBot="1" x14ac:dyDescent="0.25">
      <c r="A5" s="20"/>
      <c r="B5" s="21"/>
      <c r="C5" s="21"/>
      <c r="D5" s="21"/>
    </row>
    <row r="6" spans="1:4" ht="14.1" customHeight="1" x14ac:dyDescent="0.2">
      <c r="A6" s="22" t="s">
        <v>47</v>
      </c>
      <c r="B6" s="55"/>
      <c r="C6" s="22"/>
      <c r="D6" s="22"/>
    </row>
    <row r="7" spans="1:4" ht="14.1" customHeight="1" thickBot="1" x14ac:dyDescent="0.25">
      <c r="A7" s="23" t="s">
        <v>48</v>
      </c>
      <c r="B7" s="56"/>
      <c r="C7" s="56"/>
      <c r="D7" s="56"/>
    </row>
    <row r="8" spans="1:4" ht="14.1" customHeight="1" thickBot="1" x14ac:dyDescent="0.25">
      <c r="A8" s="24" t="s">
        <v>49</v>
      </c>
      <c r="B8" s="27"/>
      <c r="C8" s="25">
        <v>179126</v>
      </c>
      <c r="D8" s="26">
        <v>181775</v>
      </c>
    </row>
    <row r="9" spans="1:4" ht="14.1" customHeight="1" thickBot="1" x14ac:dyDescent="0.25">
      <c r="A9" s="24" t="s">
        <v>50</v>
      </c>
      <c r="B9" s="27"/>
      <c r="C9" s="25">
        <v>37752</v>
      </c>
      <c r="D9" s="26">
        <v>38558</v>
      </c>
    </row>
    <row r="10" spans="1:4" ht="14.1" customHeight="1" thickBot="1" x14ac:dyDescent="0.25">
      <c r="A10" s="24" t="s">
        <v>51</v>
      </c>
      <c r="B10" s="27"/>
      <c r="C10" s="25">
        <v>2078</v>
      </c>
      <c r="D10" s="26">
        <v>1994</v>
      </c>
    </row>
    <row r="11" spans="1:4" ht="14.1" customHeight="1" thickBot="1" x14ac:dyDescent="0.25">
      <c r="A11" s="24" t="s">
        <v>52</v>
      </c>
      <c r="B11" s="27"/>
      <c r="C11" s="25">
        <v>3812</v>
      </c>
      <c r="D11" s="26">
        <v>3850</v>
      </c>
    </row>
    <row r="12" spans="1:4" ht="13.5" customHeight="1" thickBot="1" x14ac:dyDescent="0.25">
      <c r="A12" s="24" t="s">
        <v>53</v>
      </c>
      <c r="B12" s="27"/>
      <c r="C12" s="25">
        <v>68</v>
      </c>
      <c r="D12" s="26">
        <v>72</v>
      </c>
    </row>
    <row r="13" spans="1:4" ht="14.1" customHeight="1" thickBot="1" x14ac:dyDescent="0.25">
      <c r="A13" s="24" t="s">
        <v>54</v>
      </c>
      <c r="B13" s="28"/>
      <c r="C13" s="25">
        <v>65</v>
      </c>
      <c r="D13" s="26">
        <v>65</v>
      </c>
    </row>
    <row r="14" spans="1:4" ht="14.1" customHeight="1" thickBot="1" x14ac:dyDescent="0.25">
      <c r="A14" s="24"/>
      <c r="B14" s="27"/>
      <c r="C14" s="29">
        <f>+SUM(C8:C13)</f>
        <v>222901</v>
      </c>
      <c r="D14" s="30">
        <v>226314</v>
      </c>
    </row>
    <row r="15" spans="1:4" ht="14.1" customHeight="1" thickBot="1" x14ac:dyDescent="0.25">
      <c r="A15" s="31" t="s">
        <v>55</v>
      </c>
      <c r="B15" s="27"/>
      <c r="C15" s="32"/>
      <c r="D15" s="34"/>
    </row>
    <row r="16" spans="1:4" ht="14.1" customHeight="1" thickBot="1" x14ac:dyDescent="0.25">
      <c r="A16" s="24" t="s">
        <v>56</v>
      </c>
      <c r="B16" s="27"/>
      <c r="C16" s="25">
        <v>247154</v>
      </c>
      <c r="D16" s="26">
        <v>245473</v>
      </c>
    </row>
    <row r="17" spans="1:4" ht="14.1" customHeight="1" thickBot="1" x14ac:dyDescent="0.25">
      <c r="A17" s="24" t="s">
        <v>57</v>
      </c>
      <c r="B17" s="27"/>
      <c r="C17" s="25">
        <v>169159</v>
      </c>
      <c r="D17" s="26">
        <v>150172</v>
      </c>
    </row>
    <row r="18" spans="1:4" ht="14.1" customHeight="1" thickBot="1" x14ac:dyDescent="0.25">
      <c r="A18" s="24" t="s">
        <v>58</v>
      </c>
      <c r="B18" s="27"/>
      <c r="C18" s="25">
        <v>387</v>
      </c>
      <c r="D18" s="26">
        <v>9891</v>
      </c>
    </row>
    <row r="19" spans="1:4" ht="14.1" customHeight="1" thickBot="1" x14ac:dyDescent="0.25">
      <c r="A19" s="33" t="s">
        <v>59</v>
      </c>
      <c r="B19" s="27"/>
      <c r="C19" s="35">
        <v>320</v>
      </c>
      <c r="D19" s="26">
        <v>0</v>
      </c>
    </row>
    <row r="20" spans="1:4" ht="14.1" customHeight="1" thickBot="1" x14ac:dyDescent="0.25">
      <c r="A20" s="33" t="s">
        <v>60</v>
      </c>
      <c r="B20" s="27"/>
      <c r="C20" s="35">
        <v>3202</v>
      </c>
      <c r="D20" s="26">
        <v>1791</v>
      </c>
    </row>
    <row r="21" spans="1:4" ht="14.1" customHeight="1" thickBot="1" x14ac:dyDescent="0.25">
      <c r="A21" s="33" t="s">
        <v>61</v>
      </c>
      <c r="B21" s="27"/>
      <c r="C21" s="36">
        <v>101736</v>
      </c>
      <c r="D21" s="26">
        <v>99035</v>
      </c>
    </row>
    <row r="22" spans="1:4" ht="14.1" customHeight="1" thickBot="1" x14ac:dyDescent="0.25">
      <c r="A22" s="37"/>
      <c r="B22" s="27"/>
      <c r="C22" s="38">
        <f>+SUM(C16:C21)</f>
        <v>521958</v>
      </c>
      <c r="D22" s="39">
        <v>506362</v>
      </c>
    </row>
    <row r="23" spans="1:4" ht="14.1" customHeight="1" thickTop="1" thickBot="1" x14ac:dyDescent="0.25">
      <c r="A23" s="40" t="s">
        <v>62</v>
      </c>
      <c r="B23" s="27"/>
      <c r="C23" s="41">
        <f>+C22+C14</f>
        <v>744859</v>
      </c>
      <c r="D23" s="42">
        <v>732676</v>
      </c>
    </row>
    <row r="24" spans="1:4" ht="14.1" customHeight="1" thickTop="1" thickBot="1" x14ac:dyDescent="0.25">
      <c r="A24" s="43"/>
      <c r="B24" s="27"/>
      <c r="C24" s="44"/>
      <c r="D24" s="43"/>
    </row>
    <row r="25" spans="1:4" ht="14.1" customHeight="1" x14ac:dyDescent="0.2">
      <c r="A25" s="14" t="s">
        <v>63</v>
      </c>
      <c r="B25" s="15"/>
      <c r="C25" s="8"/>
      <c r="D25" s="8"/>
    </row>
    <row r="26" spans="1:4" ht="32.450000000000003" customHeight="1" thickBot="1" x14ac:dyDescent="0.25">
      <c r="A26" s="45" t="s">
        <v>64</v>
      </c>
      <c r="B26" s="57"/>
      <c r="C26" s="58"/>
      <c r="D26" s="56"/>
    </row>
    <row r="27" spans="1:4" ht="14.1" customHeight="1" thickBot="1" x14ac:dyDescent="0.25">
      <c r="A27" s="24" t="s">
        <v>65</v>
      </c>
      <c r="B27" s="27"/>
      <c r="C27" s="46">
        <v>3364</v>
      </c>
      <c r="D27" s="47">
        <v>3364</v>
      </c>
    </row>
    <row r="28" spans="1:4" ht="14.1" customHeight="1" thickBot="1" x14ac:dyDescent="0.25">
      <c r="A28" s="24" t="s">
        <v>66</v>
      </c>
      <c r="B28" s="27"/>
      <c r="C28" s="46">
        <v>87636</v>
      </c>
      <c r="D28" s="47">
        <v>87636</v>
      </c>
    </row>
    <row r="29" spans="1:4" ht="14.1" customHeight="1" thickBot="1" x14ac:dyDescent="0.25">
      <c r="A29" s="24" t="s">
        <v>67</v>
      </c>
      <c r="B29" s="27"/>
      <c r="C29" s="46">
        <v>673</v>
      </c>
      <c r="D29" s="47">
        <v>673</v>
      </c>
    </row>
    <row r="30" spans="1:4" ht="14.1" customHeight="1" thickBot="1" x14ac:dyDescent="0.25">
      <c r="A30" s="24" t="s">
        <v>68</v>
      </c>
      <c r="B30" s="27"/>
      <c r="C30" s="46">
        <v>-164568</v>
      </c>
      <c r="D30" s="47">
        <v>-66121</v>
      </c>
    </row>
    <row r="31" spans="1:4" ht="14.1" customHeight="1" thickBot="1" x14ac:dyDescent="0.25">
      <c r="A31" s="24" t="s">
        <v>69</v>
      </c>
      <c r="B31" s="27"/>
      <c r="C31" s="46">
        <v>445405</v>
      </c>
      <c r="D31" s="47">
        <v>292349</v>
      </c>
    </row>
    <row r="32" spans="1:4" ht="14.1" customHeight="1" thickBot="1" x14ac:dyDescent="0.25">
      <c r="A32" s="24" t="s">
        <v>45</v>
      </c>
      <c r="B32" s="28"/>
      <c r="C32" s="46">
        <v>53048</v>
      </c>
      <c r="D32" s="47">
        <v>153077</v>
      </c>
    </row>
    <row r="33" spans="1:4" ht="14.1" customHeight="1" thickBot="1" x14ac:dyDescent="0.25">
      <c r="A33" s="24" t="s">
        <v>70</v>
      </c>
      <c r="B33" s="27"/>
      <c r="C33" s="46">
        <v>-5</v>
      </c>
      <c r="D33" s="47">
        <v>-2</v>
      </c>
    </row>
    <row r="34" spans="1:4" ht="14.1" customHeight="1" thickBot="1" x14ac:dyDescent="0.25">
      <c r="A34" s="24" t="s">
        <v>71</v>
      </c>
      <c r="B34" s="27"/>
      <c r="C34" s="25">
        <v>146</v>
      </c>
      <c r="D34" s="26">
        <v>0</v>
      </c>
    </row>
    <row r="35" spans="1:4" ht="14.1" customHeight="1" thickBot="1" x14ac:dyDescent="0.25">
      <c r="A35" s="31" t="s">
        <v>72</v>
      </c>
      <c r="B35" s="27"/>
      <c r="C35" s="48">
        <f>+SUM(C27:C34)</f>
        <v>425699</v>
      </c>
      <c r="D35" s="49">
        <f>+SUM(D27:D34)</f>
        <v>470976</v>
      </c>
    </row>
    <row r="36" spans="1:4" ht="14.1" customHeight="1" thickBot="1" x14ac:dyDescent="0.25">
      <c r="A36" s="31"/>
      <c r="B36" s="27"/>
      <c r="C36" s="32"/>
      <c r="D36" s="34"/>
    </row>
    <row r="37" spans="1:4" ht="14.1" customHeight="1" thickBot="1" x14ac:dyDescent="0.25">
      <c r="A37" s="31" t="s">
        <v>73</v>
      </c>
      <c r="B37" s="27"/>
      <c r="C37" s="59"/>
      <c r="D37" s="60"/>
    </row>
    <row r="38" spans="1:4" ht="14.1" customHeight="1" thickBot="1" x14ac:dyDescent="0.25">
      <c r="A38" s="31" t="s">
        <v>74</v>
      </c>
      <c r="B38" s="27"/>
      <c r="C38" s="32"/>
      <c r="D38" s="34"/>
    </row>
    <row r="39" spans="1:4" ht="13.35" customHeight="1" thickBot="1" x14ac:dyDescent="0.25">
      <c r="A39" s="33" t="s">
        <v>75</v>
      </c>
      <c r="B39" s="24"/>
      <c r="C39" s="46">
        <v>66067</v>
      </c>
      <c r="D39" s="47">
        <v>66745</v>
      </c>
    </row>
    <row r="40" spans="1:4" ht="13.35" customHeight="1" thickBot="1" x14ac:dyDescent="0.25">
      <c r="A40" s="24" t="s">
        <v>76</v>
      </c>
      <c r="B40" s="27"/>
      <c r="C40" s="46">
        <v>934</v>
      </c>
      <c r="D40" s="47">
        <v>776</v>
      </c>
    </row>
    <row r="41" spans="1:4" ht="13.35" customHeight="1" thickBot="1" x14ac:dyDescent="0.25">
      <c r="A41" s="24" t="s">
        <v>77</v>
      </c>
      <c r="B41" s="27"/>
      <c r="C41" s="25">
        <v>1159</v>
      </c>
      <c r="D41" s="26">
        <v>1460</v>
      </c>
    </row>
    <row r="42" spans="1:4" ht="13.35" customHeight="1" thickBot="1" x14ac:dyDescent="0.25">
      <c r="A42" s="24" t="s">
        <v>78</v>
      </c>
      <c r="B42" s="27"/>
      <c r="C42" s="25">
        <v>2295</v>
      </c>
      <c r="D42" s="26">
        <v>2331</v>
      </c>
    </row>
    <row r="43" spans="1:4" ht="14.1" customHeight="1" thickBot="1" x14ac:dyDescent="0.25">
      <c r="A43" s="24"/>
      <c r="B43" s="27"/>
      <c r="C43" s="48">
        <f>+SUM(C39:C42)</f>
        <v>70455</v>
      </c>
      <c r="D43" s="49">
        <f>+SUM(D39:D42)</f>
        <v>71312</v>
      </c>
    </row>
    <row r="44" spans="1:4" ht="14.1" customHeight="1" thickBot="1" x14ac:dyDescent="0.25">
      <c r="A44" s="31" t="s">
        <v>79</v>
      </c>
      <c r="B44" s="27"/>
      <c r="C44" s="32"/>
      <c r="D44" s="34"/>
    </row>
    <row r="45" spans="1:4" ht="13.35" customHeight="1" thickBot="1" x14ac:dyDescent="0.25">
      <c r="A45" s="24" t="s">
        <v>75</v>
      </c>
      <c r="B45" s="27"/>
      <c r="C45" s="46">
        <v>6225</v>
      </c>
      <c r="D45" s="47">
        <v>6417</v>
      </c>
    </row>
    <row r="46" spans="1:4" ht="13.35" customHeight="1" thickBot="1" x14ac:dyDescent="0.25">
      <c r="A46" s="24" t="s">
        <v>80</v>
      </c>
      <c r="B46" s="27"/>
      <c r="C46" s="46">
        <v>133376</v>
      </c>
      <c r="D46" s="47">
        <v>125173</v>
      </c>
    </row>
    <row r="47" spans="1:4" ht="13.35" customHeight="1" thickBot="1" x14ac:dyDescent="0.25">
      <c r="A47" s="24" t="s">
        <v>76</v>
      </c>
      <c r="B47" s="27"/>
      <c r="C47" s="46">
        <v>6857</v>
      </c>
      <c r="D47" s="47">
        <v>681</v>
      </c>
    </row>
    <row r="48" spans="1:4" ht="13.35" customHeight="1" thickBot="1" x14ac:dyDescent="0.25">
      <c r="A48" s="24" t="s">
        <v>77</v>
      </c>
      <c r="B48" s="27"/>
      <c r="C48" s="46">
        <v>101762</v>
      </c>
      <c r="D48" s="47">
        <v>57632</v>
      </c>
    </row>
    <row r="49" spans="1:4" ht="13.35" customHeight="1" thickBot="1" x14ac:dyDescent="0.25">
      <c r="A49" s="24" t="s">
        <v>78</v>
      </c>
      <c r="B49" s="27"/>
      <c r="C49" s="50">
        <v>485</v>
      </c>
      <c r="D49" s="51">
        <v>485</v>
      </c>
    </row>
    <row r="50" spans="1:4" ht="14.1" customHeight="1" thickBot="1" x14ac:dyDescent="0.25">
      <c r="A50" s="52"/>
      <c r="B50" s="27"/>
      <c r="C50" s="38">
        <f>+SUM(C45:C49)</f>
        <v>248705</v>
      </c>
      <c r="D50" s="53">
        <f>+SUM(D45:D49)</f>
        <v>190388</v>
      </c>
    </row>
    <row r="51" spans="1:4" ht="15" customHeight="1" thickTop="1" thickBot="1" x14ac:dyDescent="0.25">
      <c r="A51" s="40" t="s">
        <v>81</v>
      </c>
      <c r="B51" s="27"/>
      <c r="C51" s="41">
        <f>+C50+C43</f>
        <v>319160</v>
      </c>
      <c r="D51" s="42">
        <f>+D50+D43</f>
        <v>261700</v>
      </c>
    </row>
    <row r="52" spans="1:4" ht="15" customHeight="1" thickTop="1" thickBot="1" x14ac:dyDescent="0.25">
      <c r="A52" s="40" t="s">
        <v>82</v>
      </c>
      <c r="B52" s="27"/>
      <c r="C52" s="41">
        <f>+C51+C35</f>
        <v>744859</v>
      </c>
      <c r="D52" s="42">
        <f>+D51+D35</f>
        <v>732676</v>
      </c>
    </row>
    <row r="53" spans="1:4" ht="13.5" thickTop="1" x14ac:dyDescent="0.2"/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9"/>
  <sheetViews>
    <sheetView showGridLines="0" showRuler="0" workbookViewId="0">
      <selection activeCell="H14" sqref="H14"/>
    </sheetView>
  </sheetViews>
  <sheetFormatPr baseColWidth="10" defaultColWidth="13.7109375" defaultRowHeight="12.75" x14ac:dyDescent="0.2"/>
  <cols>
    <col min="1" max="1" width="76.7109375" customWidth="1"/>
    <col min="2" max="2" width="13.85546875" customWidth="1"/>
    <col min="3" max="3" width="15.5703125" customWidth="1"/>
  </cols>
  <sheetData>
    <row r="1" spans="1:3" ht="10.9" customHeight="1" x14ac:dyDescent="0.2">
      <c r="A1" s="9"/>
      <c r="B1" s="9"/>
      <c r="C1" s="9"/>
    </row>
    <row r="2" spans="1:3" ht="15.75" customHeight="1" thickBot="1" x14ac:dyDescent="0.25">
      <c r="A2" s="1" t="s">
        <v>83</v>
      </c>
      <c r="B2" s="10"/>
      <c r="C2" s="10"/>
    </row>
    <row r="3" spans="1:3" ht="14.1" customHeight="1" thickTop="1" x14ac:dyDescent="0.2">
      <c r="A3" s="11"/>
      <c r="B3" s="13"/>
      <c r="C3" s="13"/>
    </row>
    <row r="4" spans="1:3" ht="15" customHeight="1" thickBot="1" x14ac:dyDescent="0.25">
      <c r="A4" s="88" t="s">
        <v>1</v>
      </c>
      <c r="B4" s="70" t="s">
        <v>2</v>
      </c>
      <c r="C4" s="3" t="s">
        <v>3</v>
      </c>
    </row>
    <row r="5" spans="1:3" ht="9.1999999999999993" customHeight="1" thickTop="1" x14ac:dyDescent="0.2">
      <c r="A5" s="61"/>
      <c r="B5" s="61"/>
      <c r="C5" s="61"/>
    </row>
    <row r="6" spans="1:3" ht="15" customHeight="1" thickBot="1" x14ac:dyDescent="0.25">
      <c r="A6" s="45" t="s">
        <v>84</v>
      </c>
      <c r="B6" s="66"/>
      <c r="C6" s="66"/>
    </row>
    <row r="7" spans="1:3" ht="15" customHeight="1" thickBot="1" x14ac:dyDescent="0.25">
      <c r="A7" s="24" t="s">
        <v>42</v>
      </c>
      <c r="B7" s="35">
        <v>68926</v>
      </c>
      <c r="C7" s="26">
        <v>29451</v>
      </c>
    </row>
    <row r="8" spans="1:3" ht="15" customHeight="1" thickBot="1" x14ac:dyDescent="0.25">
      <c r="A8" s="31" t="s">
        <v>85</v>
      </c>
      <c r="B8" s="67"/>
      <c r="C8" s="34"/>
    </row>
    <row r="9" spans="1:3" ht="15" customHeight="1" thickBot="1" x14ac:dyDescent="0.25">
      <c r="A9" s="24" t="s">
        <v>86</v>
      </c>
      <c r="B9" s="35">
        <v>5563</v>
      </c>
      <c r="C9" s="26">
        <v>5200</v>
      </c>
    </row>
    <row r="10" spans="1:3" ht="15" customHeight="1" thickBot="1" x14ac:dyDescent="0.25">
      <c r="A10" s="24" t="s">
        <v>37</v>
      </c>
      <c r="B10" s="35">
        <v>-39</v>
      </c>
      <c r="C10" s="26">
        <v>0</v>
      </c>
    </row>
    <row r="11" spans="1:3" ht="15" customHeight="1" thickBot="1" x14ac:dyDescent="0.25">
      <c r="A11" s="24" t="s">
        <v>87</v>
      </c>
      <c r="B11" s="35">
        <v>24</v>
      </c>
      <c r="C11" s="26">
        <v>-2070</v>
      </c>
    </row>
    <row r="12" spans="1:3" ht="15" customHeight="1" thickBot="1" x14ac:dyDescent="0.25">
      <c r="A12" s="24" t="s">
        <v>88</v>
      </c>
      <c r="B12" s="35">
        <v>-337</v>
      </c>
      <c r="C12" s="26">
        <v>-766</v>
      </c>
    </row>
    <row r="13" spans="1:3" ht="15" customHeight="1" thickBot="1" x14ac:dyDescent="0.25">
      <c r="A13" s="24" t="s">
        <v>89</v>
      </c>
      <c r="B13" s="35">
        <v>-48</v>
      </c>
      <c r="C13" s="26">
        <v>643</v>
      </c>
    </row>
    <row r="14" spans="1:3" ht="15" customHeight="1" thickBot="1" x14ac:dyDescent="0.25">
      <c r="A14" s="24" t="s">
        <v>90</v>
      </c>
      <c r="B14" s="35">
        <v>203</v>
      </c>
      <c r="C14" s="26">
        <v>244</v>
      </c>
    </row>
    <row r="15" spans="1:3" ht="15" customHeight="1" thickBot="1" x14ac:dyDescent="0.25">
      <c r="A15" s="24" t="s">
        <v>91</v>
      </c>
      <c r="B15" s="35">
        <v>-959</v>
      </c>
      <c r="C15" s="26">
        <v>-706</v>
      </c>
    </row>
    <row r="16" spans="1:3" ht="15" customHeight="1" thickBot="1" x14ac:dyDescent="0.25">
      <c r="A16" s="24" t="s">
        <v>92</v>
      </c>
      <c r="B16" s="35">
        <v>-1411</v>
      </c>
      <c r="C16" s="26">
        <v>-682</v>
      </c>
    </row>
    <row r="17" spans="1:3" ht="15" customHeight="1" thickBot="1" x14ac:dyDescent="0.25">
      <c r="A17" s="24" t="s">
        <v>93</v>
      </c>
      <c r="B17" s="35">
        <v>-84</v>
      </c>
      <c r="C17" s="26">
        <v>-48</v>
      </c>
    </row>
    <row r="18" spans="1:3" ht="15" customHeight="1" thickBot="1" x14ac:dyDescent="0.25">
      <c r="A18" s="31" t="s">
        <v>94</v>
      </c>
      <c r="B18" s="67"/>
      <c r="C18" s="34"/>
    </row>
    <row r="19" spans="1:3" ht="15" customHeight="1" thickBot="1" x14ac:dyDescent="0.25">
      <c r="A19" s="24" t="s">
        <v>57</v>
      </c>
      <c r="B19" s="35">
        <v>-18523</v>
      </c>
      <c r="C19" s="26">
        <v>-16138</v>
      </c>
    </row>
    <row r="20" spans="1:3" ht="15" customHeight="1" thickBot="1" x14ac:dyDescent="0.25">
      <c r="A20" s="24" t="s">
        <v>56</v>
      </c>
      <c r="B20" s="35">
        <v>-1663</v>
      </c>
      <c r="C20" s="26">
        <v>10661</v>
      </c>
    </row>
    <row r="21" spans="1:3" ht="15" customHeight="1" thickBot="1" x14ac:dyDescent="0.25">
      <c r="A21" s="24" t="s">
        <v>80</v>
      </c>
      <c r="B21" s="35">
        <v>8276</v>
      </c>
      <c r="C21" s="26">
        <v>-10810</v>
      </c>
    </row>
    <row r="22" spans="1:3" ht="15" customHeight="1" thickBot="1" x14ac:dyDescent="0.25">
      <c r="A22" s="31" t="s">
        <v>95</v>
      </c>
      <c r="B22" s="67"/>
      <c r="C22" s="34"/>
    </row>
    <row r="23" spans="1:3" ht="15" customHeight="1" thickBot="1" x14ac:dyDescent="0.25">
      <c r="A23" s="24" t="s">
        <v>96</v>
      </c>
      <c r="B23" s="35">
        <v>44113</v>
      </c>
      <c r="C23" s="26">
        <v>5613</v>
      </c>
    </row>
    <row r="24" spans="1:3" ht="15" customHeight="1" thickBot="1" x14ac:dyDescent="0.25">
      <c r="A24" s="24" t="s">
        <v>97</v>
      </c>
      <c r="B24" s="35">
        <v>65</v>
      </c>
      <c r="C24" s="26">
        <v>25</v>
      </c>
    </row>
    <row r="25" spans="1:3" ht="15" customHeight="1" thickBot="1" x14ac:dyDescent="0.25">
      <c r="A25" s="24" t="s">
        <v>98</v>
      </c>
      <c r="B25" s="35">
        <v>0</v>
      </c>
      <c r="C25" s="26">
        <v>4069</v>
      </c>
    </row>
    <row r="26" spans="1:3" ht="15" customHeight="1" thickBot="1" x14ac:dyDescent="0.25">
      <c r="A26" s="24" t="s">
        <v>99</v>
      </c>
      <c r="B26" s="35">
        <v>0</v>
      </c>
      <c r="C26" s="26">
        <v>-4</v>
      </c>
    </row>
    <row r="27" spans="1:3" ht="15" customHeight="1" thickBot="1" x14ac:dyDescent="0.25">
      <c r="A27" s="31" t="s">
        <v>100</v>
      </c>
      <c r="B27" s="62">
        <f>+SUM(B7:B26)</f>
        <v>104106</v>
      </c>
      <c r="C27" s="30">
        <f>+SUM(C7:C26)</f>
        <v>24682</v>
      </c>
    </row>
    <row r="28" spans="1:3" ht="15" customHeight="1" thickBot="1" x14ac:dyDescent="0.25">
      <c r="A28" s="31" t="s">
        <v>101</v>
      </c>
      <c r="B28" s="67"/>
      <c r="C28" s="34"/>
    </row>
    <row r="29" spans="1:3" ht="15" customHeight="1" thickBot="1" x14ac:dyDescent="0.25">
      <c r="A29" s="24" t="s">
        <v>102</v>
      </c>
      <c r="B29" s="35">
        <v>-75</v>
      </c>
      <c r="C29" s="26">
        <v>-51</v>
      </c>
    </row>
    <row r="30" spans="1:3" ht="15" customHeight="1" thickBot="1" x14ac:dyDescent="0.25">
      <c r="A30" s="24" t="s">
        <v>103</v>
      </c>
      <c r="B30" s="35">
        <v>-2033</v>
      </c>
      <c r="C30" s="26">
        <v>-3825</v>
      </c>
    </row>
    <row r="31" spans="1:3" ht="15" customHeight="1" thickBot="1" x14ac:dyDescent="0.25">
      <c r="A31" s="24" t="s">
        <v>104</v>
      </c>
      <c r="B31" s="35">
        <v>2</v>
      </c>
      <c r="C31" s="26">
        <v>0</v>
      </c>
    </row>
    <row r="32" spans="1:3" ht="15" customHeight="1" thickBot="1" x14ac:dyDescent="0.25">
      <c r="A32" s="31" t="s">
        <v>105</v>
      </c>
      <c r="B32" s="62">
        <f>+SUM(B29:B31)</f>
        <v>-2106</v>
      </c>
      <c r="C32" s="30">
        <f>+SUM(C29:C31)</f>
        <v>-3876</v>
      </c>
    </row>
    <row r="33" spans="1:3" ht="15" customHeight="1" thickBot="1" x14ac:dyDescent="0.25">
      <c r="A33" s="31" t="s">
        <v>106</v>
      </c>
      <c r="B33" s="67"/>
      <c r="C33" s="34"/>
    </row>
    <row r="34" spans="1:3" ht="15" customHeight="1" thickBot="1" x14ac:dyDescent="0.25">
      <c r="A34" s="24" t="s">
        <v>107</v>
      </c>
      <c r="B34" s="35">
        <v>-1588</v>
      </c>
      <c r="C34" s="26">
        <v>-1455</v>
      </c>
    </row>
    <row r="35" spans="1:3" ht="15" customHeight="1" thickBot="1" x14ac:dyDescent="0.25">
      <c r="A35" s="24" t="s">
        <v>108</v>
      </c>
      <c r="B35" s="35">
        <v>672</v>
      </c>
      <c r="C35" s="26">
        <v>389</v>
      </c>
    </row>
    <row r="36" spans="1:3" ht="15" customHeight="1" thickBot="1" x14ac:dyDescent="0.25">
      <c r="A36" s="24" t="s">
        <v>109</v>
      </c>
      <c r="B36" s="35">
        <v>-72</v>
      </c>
      <c r="C36" s="26">
        <v>-72</v>
      </c>
    </row>
    <row r="37" spans="1:3" ht="15" customHeight="1" thickBot="1" x14ac:dyDescent="0.25">
      <c r="A37" s="24" t="s">
        <v>110</v>
      </c>
      <c r="B37" s="35">
        <v>-98457</v>
      </c>
      <c r="C37" s="26">
        <v>-14053</v>
      </c>
    </row>
    <row r="38" spans="1:3" ht="15" customHeight="1" thickBot="1" x14ac:dyDescent="0.25">
      <c r="A38" s="24" t="s">
        <v>111</v>
      </c>
      <c r="B38" s="35">
        <v>0</v>
      </c>
      <c r="C38" s="26">
        <v>13840</v>
      </c>
    </row>
    <row r="39" spans="1:3" ht="15" customHeight="1" thickBot="1" x14ac:dyDescent="0.25">
      <c r="A39" s="24" t="s">
        <v>112</v>
      </c>
      <c r="B39" s="35">
        <v>146</v>
      </c>
      <c r="C39" s="26">
        <v>0</v>
      </c>
    </row>
    <row r="40" spans="1:3" ht="15" customHeight="1" thickBot="1" x14ac:dyDescent="0.25">
      <c r="A40" s="31" t="s">
        <v>113</v>
      </c>
      <c r="B40" s="62">
        <f>+SUM(B34:B39)</f>
        <v>-99299</v>
      </c>
      <c r="C40" s="30">
        <f>+SUM(C34:C38)</f>
        <v>-1351</v>
      </c>
    </row>
    <row r="41" spans="1:3" ht="15" customHeight="1" thickBot="1" x14ac:dyDescent="0.25">
      <c r="A41" s="63" t="s">
        <v>114</v>
      </c>
      <c r="B41" s="64">
        <f>+B40+B32+B27</f>
        <v>2701</v>
      </c>
      <c r="C41" s="39">
        <f>+C40+C32+C27</f>
        <v>19455</v>
      </c>
    </row>
    <row r="42" spans="1:3" ht="15" customHeight="1" thickTop="1" thickBot="1" x14ac:dyDescent="0.25">
      <c r="A42" s="65" t="s">
        <v>115</v>
      </c>
      <c r="B42" s="41">
        <v>99035</v>
      </c>
      <c r="C42" s="42">
        <v>53162</v>
      </c>
    </row>
    <row r="43" spans="1:3" ht="15" customHeight="1" thickTop="1" thickBot="1" x14ac:dyDescent="0.25">
      <c r="A43" s="65" t="s">
        <v>116</v>
      </c>
      <c r="B43" s="41">
        <f>+B41+B42</f>
        <v>101736</v>
      </c>
      <c r="C43" s="42">
        <f>+C41+C42</f>
        <v>72617</v>
      </c>
    </row>
    <row r="44" spans="1:3" ht="11.65" customHeight="1" thickTop="1" x14ac:dyDescent="0.2">
      <c r="A44" s="61"/>
      <c r="B44" s="61"/>
      <c r="C44" s="61"/>
    </row>
    <row r="45" spans="1:3" ht="10.9" hidden="1" customHeight="1" x14ac:dyDescent="0.2">
      <c r="A45" s="9"/>
      <c r="B45" s="9"/>
      <c r="C45" s="9"/>
    </row>
    <row r="46" spans="1:3" ht="10.9" hidden="1" customHeight="1" x14ac:dyDescent="0.2">
      <c r="A46" s="9"/>
      <c r="B46" s="9"/>
      <c r="C46" s="9"/>
    </row>
    <row r="47" spans="1:3" ht="10.9" hidden="1" customHeight="1" x14ac:dyDescent="0.2">
      <c r="A47" s="9"/>
      <c r="B47" s="9"/>
      <c r="C47" s="9"/>
    </row>
    <row r="48" spans="1:3" ht="10.9" hidden="1" customHeight="1" x14ac:dyDescent="0.2">
      <c r="A48" s="9"/>
      <c r="B48" s="9"/>
      <c r="C48" s="9"/>
    </row>
    <row r="49" spans="1:2" ht="10.9" hidden="1" customHeight="1" x14ac:dyDescent="0.2">
      <c r="A49" s="9"/>
      <c r="B49" s="9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Sales breakdown</vt:lpstr>
      <vt:lpstr>P&amp;L</vt:lpstr>
      <vt:lpstr>Balance</vt:lpstr>
      <vt:lpstr>CF </vt:lpstr>
      <vt:lpstr>Balance!Área_de_impresión</vt:lpstr>
      <vt:lpstr>'CF '!Área_de_impresión</vt:lpstr>
      <vt:lpstr>'P&amp;L'!Área_de_impresión</vt:lpstr>
      <vt:lpstr>'Sales breakdown'!Área_de_impresión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Marta Campos Martinez</cp:lastModifiedBy>
  <cp:revision>2</cp:revision>
  <dcterms:created xsi:type="dcterms:W3CDTF">2022-05-09T10:12:30Z</dcterms:created>
  <dcterms:modified xsi:type="dcterms:W3CDTF">2022-05-09T10:57:28Z</dcterms:modified>
</cp:coreProperties>
</file>